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DLV-Vermessung\Formulare\DLV\Formularsatz_v21.5\"/>
    </mc:Choice>
  </mc:AlternateContent>
  <xr:revisionPtr revIDLastSave="0" documentId="13_ncr:1_{6AB44133-793C-4756-AD3F-6FB5042A73FB}" xr6:coauthVersionLast="47" xr6:coauthVersionMax="47" xr10:uidLastSave="{00000000-0000-0000-0000-000000000000}"/>
  <bookViews>
    <workbookView xWindow="-110" yWindow="-110" windowWidth="19420" windowHeight="10420" tabRatio="967" activeTab="2" xr2:uid="{00000000-000D-0000-FFFF-FFFF00000000}"/>
  </bookViews>
  <sheets>
    <sheet name="Kurzanleitung" sheetId="1" r:id="rId1"/>
    <sheet name="Kalibrierung" sheetId="10" r:id="rId2"/>
    <sheet name="Kalibrierung 2Verm" sheetId="29" r:id="rId3"/>
    <sheet name="Auswertung" sheetId="32" r:id="rId4"/>
    <sheet name="Eichstrecke-Messband" sheetId="15" r:id="rId5"/>
    <sheet name="Tab-Messdaten" sheetId="6" r:id="rId6"/>
    <sheet name="Tab-Teilstrecken" sheetId="5" r:id="rId7"/>
    <sheet name="Tab-Berechnung" sheetId="4" r:id="rId8"/>
    <sheet name="Tab-Kilometrierung" sheetId="3" r:id="rId9"/>
    <sheet name="Tab-Kalibrierung" sheetId="20" r:id="rId10"/>
    <sheet name="Tab-Sollwertmessung" sheetId="21" r:id="rId11"/>
  </sheets>
  <externalReferences>
    <externalReference r:id="rId12"/>
  </externalReferences>
  <definedNames>
    <definedName name="_xlnm.Print_Area" localSheetId="3">Auswertung!$B$1:$M$66</definedName>
    <definedName name="_xlnm.Print_Area" localSheetId="4">'Eichstrecke-Messband'!$B$1:$M$74</definedName>
    <definedName name="_xlnm.Print_Area" localSheetId="1">Kalibrierung!$B$1:$O$69</definedName>
    <definedName name="_xlnm.Print_Area" localSheetId="2">'Kalibrierung 2Verm'!$B$1:$O$75</definedName>
    <definedName name="Eichstrecke">#REF!</definedName>
    <definedName name="Graduierung">#REF!</definedName>
    <definedName name="Kalibrierung">#REF!</definedName>
    <definedName name="sdsd">'[1]Dropdown-Steuerblatt'!$A$1:$A$4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5" l="1"/>
  <c r="E15" i="5" s="1"/>
  <c r="D6" i="5"/>
  <c r="D7" i="5"/>
  <c r="E7" i="5"/>
  <c r="D8" i="5"/>
  <c r="D9" i="5"/>
  <c r="E9" i="5"/>
  <c r="D10" i="5"/>
  <c r="D11" i="5"/>
  <c r="E11" i="5"/>
  <c r="D12" i="5"/>
  <c r="D13" i="5"/>
  <c r="E13" i="5"/>
  <c r="D14" i="5"/>
  <c r="D15" i="5"/>
  <c r="D16" i="5"/>
  <c r="D17" i="5"/>
  <c r="D18" i="5"/>
  <c r="D19" i="5"/>
  <c r="D20" i="5"/>
  <c r="D21" i="5"/>
  <c r="D22" i="5"/>
  <c r="D23" i="5"/>
  <c r="E23" i="5"/>
  <c r="F23" i="5" s="1"/>
  <c r="D24" i="5"/>
  <c r="E24" i="5"/>
  <c r="D25" i="5"/>
  <c r="E25" i="5"/>
  <c r="D26" i="5"/>
  <c r="E26" i="5"/>
  <c r="D27" i="5"/>
  <c r="E27" i="5"/>
  <c r="H27" i="5" s="1"/>
  <c r="G27" i="5" s="1"/>
  <c r="D28" i="5"/>
  <c r="E28" i="5"/>
  <c r="D29" i="5"/>
  <c r="E29" i="5"/>
  <c r="D30" i="5"/>
  <c r="E30" i="5"/>
  <c r="H30" i="5" s="1"/>
  <c r="G30" i="5" s="1"/>
  <c r="D31" i="5"/>
  <c r="E31" i="5"/>
  <c r="D5" i="5"/>
  <c r="N37" i="29"/>
  <c r="F37" i="29"/>
  <c r="K22" i="10"/>
  <c r="E5" i="5" l="1"/>
  <c r="E22" i="5"/>
  <c r="H22" i="5" s="1"/>
  <c r="G22" i="5" s="1"/>
  <c r="E20" i="5"/>
  <c r="F20" i="5" s="1"/>
  <c r="E18" i="5"/>
  <c r="H18" i="5" s="1"/>
  <c r="G18" i="5" s="1"/>
  <c r="E16" i="5"/>
  <c r="E14" i="5"/>
  <c r="H14" i="5" s="1"/>
  <c r="G14" i="5" s="1"/>
  <c r="E12" i="5"/>
  <c r="F12" i="5" s="1"/>
  <c r="E10" i="5"/>
  <c r="F10" i="5" s="1"/>
  <c r="E8" i="5"/>
  <c r="E6" i="5"/>
  <c r="E21" i="5"/>
  <c r="F21" i="5" s="1"/>
  <c r="E19" i="5"/>
  <c r="F19" i="5" s="1"/>
  <c r="E17" i="5"/>
  <c r="F6" i="5"/>
  <c r="F30" i="5"/>
  <c r="F28" i="5"/>
  <c r="H26" i="5"/>
  <c r="G26" i="5" s="1"/>
  <c r="F24" i="5"/>
  <c r="F17" i="5"/>
  <c r="F13" i="5"/>
  <c r="F11" i="5"/>
  <c r="F31" i="5"/>
  <c r="F29" i="5"/>
  <c r="F25" i="5"/>
  <c r="F18" i="5"/>
  <c r="F16" i="5"/>
  <c r="H25" i="5"/>
  <c r="G25" i="5" s="1"/>
  <c r="F15" i="5"/>
  <c r="H10" i="5"/>
  <c r="G10" i="5" s="1"/>
  <c r="H6" i="5"/>
  <c r="G6" i="5" s="1"/>
  <c r="H13" i="5"/>
  <c r="G13" i="5" s="1"/>
  <c r="H31" i="5"/>
  <c r="G31" i="5" s="1"/>
  <c r="F26" i="5"/>
  <c r="H11" i="5"/>
  <c r="G11" i="5" s="1"/>
  <c r="H7" i="5"/>
  <c r="G7" i="5" s="1"/>
  <c r="F27" i="5"/>
  <c r="F14" i="5"/>
  <c r="H9" i="5"/>
  <c r="G9" i="5" s="1"/>
  <c r="F7" i="5"/>
  <c r="F22" i="5"/>
  <c r="F8" i="5"/>
  <c r="H23" i="5"/>
  <c r="G23" i="5" s="1"/>
  <c r="H15" i="5"/>
  <c r="G15" i="5" s="1"/>
  <c r="H12" i="5"/>
  <c r="G12" i="5" s="1"/>
  <c r="H8" i="5"/>
  <c r="G8" i="5" s="1"/>
  <c r="H5" i="5"/>
  <c r="F5" i="5"/>
  <c r="H29" i="5"/>
  <c r="G29" i="5" s="1"/>
  <c r="H17" i="5"/>
  <c r="G17" i="5" s="1"/>
  <c r="H24" i="5"/>
  <c r="G24" i="5" s="1"/>
  <c r="H20" i="5"/>
  <c r="G20" i="5" s="1"/>
  <c r="F9" i="5"/>
  <c r="H28" i="5"/>
  <c r="G28" i="5" s="1"/>
  <c r="H16" i="5"/>
  <c r="G16" i="5" s="1"/>
  <c r="N27" i="29"/>
  <c r="N14" i="29"/>
  <c r="K8" i="32"/>
  <c r="M8" i="32" s="1"/>
  <c r="J8" i="32"/>
  <c r="L8" i="32" s="1"/>
  <c r="I8" i="32"/>
  <c r="C27" i="29"/>
  <c r="K27" i="29" s="1"/>
  <c r="C25" i="29"/>
  <c r="K25" i="29" s="1"/>
  <c r="H19" i="5" l="1"/>
  <c r="G19" i="5" s="1"/>
  <c r="H21" i="5"/>
  <c r="G21" i="5" s="1"/>
  <c r="K10" i="10"/>
  <c r="C28" i="29"/>
  <c r="K28" i="29" s="1"/>
  <c r="J19" i="10"/>
  <c r="L19" i="10" s="1"/>
  <c r="B19" i="10"/>
  <c r="D19" i="10" s="1"/>
  <c r="J18" i="10"/>
  <c r="L18" i="10" s="1"/>
  <c r="B18" i="10"/>
  <c r="D18" i="10" s="1"/>
  <c r="J17" i="10"/>
  <c r="L17" i="10" s="1"/>
  <c r="B17" i="10"/>
  <c r="D17" i="10" s="1"/>
  <c r="L16" i="10"/>
  <c r="D16" i="10"/>
  <c r="K13" i="10"/>
  <c r="K12" i="10"/>
  <c r="O12" i="29"/>
  <c r="M12" i="29"/>
  <c r="O25" i="29"/>
  <c r="M25" i="29"/>
  <c r="J34" i="29"/>
  <c r="L34" i="29" s="1"/>
  <c r="B34" i="29"/>
  <c r="D34" i="29" s="1"/>
  <c r="J33" i="29"/>
  <c r="L33" i="29" s="1"/>
  <c r="B33" i="29"/>
  <c r="D33" i="29" s="1"/>
  <c r="J32" i="29"/>
  <c r="L32" i="29" s="1"/>
  <c r="B32" i="29"/>
  <c r="D32" i="29" s="1"/>
  <c r="L31" i="29"/>
  <c r="D31" i="29"/>
  <c r="K12" i="29"/>
  <c r="K14" i="29"/>
  <c r="K15" i="29"/>
  <c r="J21" i="29"/>
  <c r="L21" i="29" s="1"/>
  <c r="J20" i="29"/>
  <c r="L20" i="29" s="1"/>
  <c r="J19" i="29"/>
  <c r="L19" i="29" s="1"/>
  <c r="L18" i="29"/>
  <c r="B21" i="29"/>
  <c r="D21" i="29" s="1"/>
  <c r="B20" i="29"/>
  <c r="D20" i="29" s="1"/>
  <c r="B19" i="29"/>
  <c r="D19" i="29" s="1"/>
  <c r="D18" i="29"/>
  <c r="B51" i="21"/>
  <c r="C51" i="21" s="1"/>
  <c r="B50" i="21"/>
  <c r="C50" i="21" s="1"/>
  <c r="B49" i="21"/>
  <c r="C49" i="21" s="1"/>
  <c r="B48" i="21"/>
  <c r="C48" i="21" s="1"/>
  <c r="B47" i="21"/>
  <c r="C47" i="21" s="1"/>
  <c r="B46" i="21"/>
  <c r="C46" i="21" s="1"/>
  <c r="B45" i="21"/>
  <c r="C45" i="21" s="1"/>
  <c r="B44" i="21"/>
  <c r="C44" i="21" s="1"/>
  <c r="B43" i="21"/>
  <c r="C43" i="21" s="1"/>
  <c r="B42" i="21"/>
  <c r="C42" i="21" s="1"/>
  <c r="B41" i="21"/>
  <c r="C41" i="21" s="1"/>
  <c r="B40" i="21"/>
  <c r="C40" i="21" s="1"/>
  <c r="B39" i="21"/>
  <c r="C39" i="21" s="1"/>
  <c r="B38" i="21"/>
  <c r="C38" i="21" s="1"/>
  <c r="B37" i="21"/>
  <c r="C37" i="21" s="1"/>
  <c r="B36" i="21"/>
  <c r="C36" i="21" s="1"/>
  <c r="B35" i="21"/>
  <c r="C35" i="21" s="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B23" i="21"/>
  <c r="C23" i="21" s="1"/>
  <c r="B22" i="21"/>
  <c r="C22" i="21" s="1"/>
  <c r="B21" i="21"/>
  <c r="C21" i="21" s="1"/>
  <c r="B20" i="21"/>
  <c r="C20" i="21" s="1"/>
  <c r="B19" i="21"/>
  <c r="C19" i="21" s="1"/>
  <c r="B18" i="21"/>
  <c r="C18" i="21" s="1"/>
  <c r="B17" i="21"/>
  <c r="C17" i="21" s="1"/>
  <c r="B16" i="21"/>
  <c r="C16" i="21" s="1"/>
  <c r="B15" i="21"/>
  <c r="C15" i="21" s="1"/>
  <c r="B14" i="21"/>
  <c r="C14" i="21" s="1"/>
  <c r="B13" i="21"/>
  <c r="C13" i="21" s="1"/>
  <c r="B12" i="21"/>
  <c r="C12" i="21" s="1"/>
  <c r="B11" i="21"/>
  <c r="C11" i="21" s="1"/>
  <c r="B10" i="21"/>
  <c r="C10" i="21" s="1"/>
  <c r="B9" i="21"/>
  <c r="C9" i="21" s="1"/>
  <c r="B8" i="21"/>
  <c r="C8" i="21" s="1"/>
  <c r="B7" i="21"/>
  <c r="C7" i="21" s="1"/>
  <c r="B6" i="21"/>
  <c r="C6" i="21" s="1"/>
  <c r="B5" i="21"/>
  <c r="C5" i="21" s="1"/>
  <c r="D1" i="21"/>
  <c r="A21" i="20"/>
  <c r="B18" i="20"/>
  <c r="D18" i="20" s="1"/>
  <c r="B17" i="20"/>
  <c r="D17" i="20"/>
  <c r="B16" i="20"/>
  <c r="D16" i="20" s="1"/>
  <c r="E15" i="20" s="1"/>
  <c r="E17" i="20" s="1"/>
  <c r="E19" i="20" s="1"/>
  <c r="D15" i="20"/>
  <c r="B11" i="20"/>
  <c r="B8" i="20"/>
  <c r="D8" i="20" s="1"/>
  <c r="B7" i="20"/>
  <c r="D7" i="20" s="1"/>
  <c r="B6" i="20"/>
  <c r="D6" i="20" s="1"/>
  <c r="D5" i="20"/>
  <c r="F42" i="15"/>
  <c r="G51" i="15"/>
  <c r="F51" i="15"/>
  <c r="G47" i="15" s="1"/>
  <c r="I37" i="15"/>
  <c r="I33" i="15"/>
  <c r="F39" i="15"/>
  <c r="F35" i="15"/>
  <c r="F18" i="15"/>
  <c r="F20" i="15" s="1"/>
  <c r="G5" i="5"/>
  <c r="F41" i="15" l="1"/>
  <c r="F44" i="15" s="1"/>
  <c r="F47" i="15" s="1"/>
  <c r="F45" i="15" s="1"/>
  <c r="E19" i="10"/>
  <c r="G15" i="10"/>
  <c r="G19" i="10" s="1"/>
  <c r="E34" i="29"/>
  <c r="G30" i="29"/>
  <c r="G34" i="29" s="1"/>
  <c r="E5" i="20"/>
  <c r="E7" i="20" s="1"/>
  <c r="E21" i="29"/>
  <c r="G17" i="29"/>
  <c r="O30" i="29"/>
  <c r="O31" i="29" s="1"/>
  <c r="M34" i="29"/>
  <c r="O17" i="29"/>
  <c r="O21" i="29" s="1"/>
  <c r="M21" i="29"/>
  <c r="M19" i="10"/>
  <c r="O15" i="10"/>
  <c r="O19" i="10" s="1"/>
  <c r="G16" i="10" l="1"/>
  <c r="G17" i="10" s="1"/>
  <c r="G20" i="10"/>
  <c r="O34" i="29"/>
  <c r="G31" i="29"/>
  <c r="G35" i="29"/>
  <c r="O33" i="29"/>
  <c r="O32" i="29"/>
  <c r="O35" i="29"/>
  <c r="G22" i="29"/>
  <c r="G21" i="29"/>
  <c r="G18" i="29"/>
  <c r="E23" i="20"/>
  <c r="E9" i="20"/>
  <c r="E24" i="20" s="1"/>
  <c r="O16" i="10"/>
  <c r="O20" i="10"/>
  <c r="O18" i="29"/>
  <c r="O22" i="29"/>
  <c r="G18" i="10" l="1"/>
  <c r="H22" i="10" s="1"/>
  <c r="G32" i="29"/>
  <c r="G33" i="29"/>
  <c r="O18" i="10"/>
  <c r="O17" i="10"/>
  <c r="G19" i="29"/>
  <c r="G20" i="29"/>
  <c r="D37" i="29" s="1"/>
  <c r="O19" i="29"/>
  <c r="O20" i="29"/>
  <c r="L37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rothkj</author>
    <author>Karl Josef Roth</author>
    <author>Roth-KJM</author>
  </authors>
  <commentList>
    <comment ref="G5" authorId="0" shapeId="0" xr:uid="{77DC69AA-69BC-4CD6-AFBE-1543B6E23CA8}">
      <text>
        <r>
          <rPr>
            <sz val="9"/>
            <color indexed="81"/>
            <rFont val="Tahoma"/>
            <family val="2"/>
          </rPr>
          <t>Name der Veranstaltung</t>
        </r>
      </text>
    </comment>
    <comment ref="G6" authorId="0" shapeId="0" xr:uid="{00000000-0006-0000-0100-000002000000}">
      <text>
        <r>
          <rPr>
            <sz val="9"/>
            <color indexed="81"/>
            <rFont val="Tahoma"/>
            <family val="2"/>
          </rPr>
          <t>Angabe zum Vermessungsauftrag:
z.B. Neuvermessung, Ergänzungsmessung etc.</t>
        </r>
      </text>
    </comment>
    <comment ref="G7" authorId="0" shapeId="0" xr:uid="{00000000-0006-0000-0100-000003000000}">
      <text>
        <r>
          <rPr>
            <sz val="9"/>
            <color indexed="81"/>
            <rFont val="Tahoma"/>
            <family val="2"/>
          </rPr>
          <t>Name und Anschrift des DLV-Streckenvermessers</t>
        </r>
      </text>
    </comment>
    <comment ref="C10" authorId="0" shapeId="0" xr:uid="{00000000-0006-0000-0100-000004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10" authorId="0" shapeId="0" xr:uid="{00000000-0006-0000-0100-000005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10" authorId="0" shapeId="0" xr:uid="{00000000-0006-0000-0100-000006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10" authorId="0" shapeId="0" xr:uid="{00000000-0006-0000-0100-000007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10" authorId="0" shapeId="0" xr:uid="{00000000-0006-0000-0100-000008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10" authorId="0" shapeId="0" xr:uid="{00000000-0006-0000-0100-000009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12" authorId="1" shapeId="0" xr:uid="{00000000-0006-0000-0100-00000A000000}">
      <text>
        <r>
          <rPr>
            <sz val="9"/>
            <color indexed="81"/>
            <rFont val="Tahoma"/>
            <family val="2"/>
          </rPr>
          <t xml:space="preserve">Formatierung in Meter und Zentimeter
</t>
        </r>
      </text>
    </comment>
    <comment ref="K12" authorId="1" shapeId="0" xr:uid="{00000000-0006-0000-0100-00000B000000}">
      <text>
        <r>
          <rPr>
            <sz val="9"/>
            <color indexed="81"/>
            <rFont val="Tahoma"/>
            <family val="2"/>
          </rPr>
          <t>Formatierung in Meter und Zentimeter</t>
        </r>
      </text>
    </comment>
    <comment ref="C13" authorId="0" shapeId="0" xr:uid="{00000000-0006-0000-0100-00000C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K13" authorId="0" shapeId="0" xr:uid="{00000000-0006-0000-0100-00000D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G16" authorId="1" shapeId="0" xr:uid="{00000000-0006-0000-0100-00000E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16" authorId="1" shapeId="0" xr:uid="{00000000-0006-0000-0100-00000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18" authorId="1" shapeId="0" xr:uid="{00000000-0006-0000-0100-000010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18" authorId="1" shapeId="0" xr:uid="{00000000-0006-0000-0100-00001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19" authorId="0" shapeId="0" xr:uid="{00000000-0006-0000-0100-000012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19" authorId="0" shapeId="0" xr:uid="{00000000-0006-0000-0100-00001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H22" authorId="2" shapeId="0" xr:uid="{FE8302C8-1900-4D2D-9189-AAED70AB3522}">
      <text>
        <r>
          <rPr>
            <sz val="9"/>
            <color indexed="81"/>
            <rFont val="Tahoma"/>
            <family val="2"/>
          </rPr>
          <t xml:space="preserve">Rundung auf eine Kommastelle!
Standard: Mittelwert aus Arbeits+Endkonstante
Bei besonderen Bedingungen:
Auswahl der niedrigeren oder höheren Konstante möglich
</t>
        </r>
      </text>
    </comment>
    <comment ref="J22" authorId="0" shapeId="0" xr:uid="{00000000-0006-0000-0100-000014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G25" authorId="3" shapeId="0" xr:uid="{00000000-0006-0000-0100-000015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J25" authorId="3" shapeId="0" xr:uid="{00000000-0006-0000-0100-000016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K25" authorId="3" shapeId="0" xr:uid="{00000000-0006-0000-0100-000017000000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O26" authorId="3" shapeId="0" xr:uid="{00000000-0006-0000-0100-000018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O69" authorId="1" shapeId="0" xr:uid="{00000000-0006-0000-0100-000019000000}">
      <text>
        <r>
          <rPr>
            <sz val="9"/>
            <color indexed="81"/>
            <rFont val="Tahoma"/>
            <family val="2"/>
          </rPr>
          <t>Seitennummer
ggf. anpassen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rothkj</author>
    <author>Karl Josef Roth</author>
    <author>Roth-KJM</author>
  </authors>
  <commentList>
    <comment ref="G5" authorId="0" shapeId="0" xr:uid="{00000000-0006-0000-0300-000001000000}">
      <text>
        <r>
          <rPr>
            <sz val="9"/>
            <color indexed="81"/>
            <rFont val="Tahoma"/>
            <family val="2"/>
          </rPr>
          <t>Name der Veranstaltung</t>
        </r>
      </text>
    </comment>
    <comment ref="G6" authorId="0" shapeId="0" xr:uid="{00000000-0006-0000-0300-000002000000}">
      <text>
        <r>
          <rPr>
            <sz val="9"/>
            <color indexed="81"/>
            <rFont val="Tahoma"/>
            <family val="2"/>
          </rPr>
          <t>Angabe zum Vermessungsauftrag:
z.B. Neuvermessung, Ergänzungsmessung etc.</t>
        </r>
      </text>
    </comment>
    <comment ref="G7" authorId="0" shapeId="0" xr:uid="{00000000-0006-0000-0300-000003000000}">
      <text>
        <r>
          <rPr>
            <sz val="9"/>
            <color indexed="81"/>
            <rFont val="Tahoma"/>
            <family val="2"/>
          </rPr>
          <t>Name und Anschrift des 1. DLV-Streckenvermessers</t>
        </r>
      </text>
    </comment>
    <comment ref="G8" authorId="0" shapeId="0" xr:uid="{00000000-0006-0000-0300-000004000000}">
      <text>
        <r>
          <rPr>
            <sz val="9"/>
            <color indexed="81"/>
            <rFont val="Tahoma"/>
            <family val="2"/>
          </rPr>
          <t>Name und Anschrift des 2. DLV-Streckenvermessers</t>
        </r>
      </text>
    </comment>
    <comment ref="C12" authorId="0" shapeId="0" xr:uid="{00000000-0006-0000-0300-000005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12" authorId="0" shapeId="0" xr:uid="{00000000-0006-0000-0300-000006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12" authorId="0" shapeId="0" xr:uid="{00000000-0006-0000-0300-000007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12" authorId="0" shapeId="0" xr:uid="{00000000-0006-0000-0300-000008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12" authorId="0" shapeId="0" xr:uid="{00000000-0006-0000-0300-000009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12" authorId="0" shapeId="0" xr:uid="{00000000-0006-0000-0300-00000A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14" authorId="1" shapeId="0" xr:uid="{00000000-0006-0000-0300-00000B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K14" authorId="1" shapeId="0" xr:uid="{00000000-0006-0000-0300-00000C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C15" authorId="0" shapeId="0" xr:uid="{00000000-0006-0000-0300-00000D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K15" authorId="0" shapeId="0" xr:uid="{00000000-0006-0000-0300-00000E000000}">
      <text>
        <r>
          <rPr>
            <sz val="9"/>
            <color indexed="81"/>
            <rFont val="Tahoma"/>
            <family val="2"/>
          </rPr>
          <t>Name und Lage der Eichstrecke
ggf. Skizze mit Protokollnachweis</t>
        </r>
      </text>
    </comment>
    <comment ref="G18" authorId="1" shapeId="0" xr:uid="{00000000-0006-0000-0300-00000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18" authorId="1" shapeId="0" xr:uid="{00000000-0006-0000-0300-000010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20" authorId="1" shapeId="0" xr:uid="{00000000-0006-0000-0300-00001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20" authorId="1" shapeId="0" xr:uid="{00000000-0006-0000-0300-000012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21" authorId="0" shapeId="0" xr:uid="{00000000-0006-0000-0300-00001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21" authorId="0" shapeId="0" xr:uid="{00000000-0006-0000-0300-000014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C25" authorId="0" shapeId="0" xr:uid="{00000000-0006-0000-0300-000015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25" authorId="0" shapeId="0" xr:uid="{00000000-0006-0000-0300-000016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25" authorId="0" shapeId="0" xr:uid="{00000000-0006-0000-0300-000017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25" authorId="0" shapeId="0" xr:uid="{00000000-0006-0000-0300-000018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25" authorId="0" shapeId="0" xr:uid="{00000000-0006-0000-0300-000019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25" authorId="0" shapeId="0" xr:uid="{00000000-0006-0000-0300-00001A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27" authorId="1" shapeId="0" xr:uid="{00000000-0006-0000-0300-00001B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K27" authorId="1" shapeId="0" xr:uid="{00000000-0006-0000-0300-00001C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C28" authorId="0" shapeId="0" xr:uid="{00000000-0006-0000-0300-00001D000000}">
      <text>
        <r>
          <rPr>
            <sz val="9"/>
            <color indexed="81"/>
            <rFont val="Tahoma"/>
            <family val="2"/>
          </rPr>
          <t>Name und Lage der Eichstrecke
ggf. Skizze als Anhang</t>
        </r>
      </text>
    </comment>
    <comment ref="K28" authorId="0" shapeId="0" xr:uid="{00000000-0006-0000-0300-00001E000000}">
      <text>
        <r>
          <rPr>
            <sz val="9"/>
            <color indexed="81"/>
            <rFont val="Tahoma"/>
            <family val="2"/>
          </rPr>
          <t>Name und Lage der Eichstrecke
ggf. Skizze als Anhang</t>
        </r>
      </text>
    </comment>
    <comment ref="G31" authorId="1" shapeId="0" xr:uid="{00000000-0006-0000-0300-00001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31" authorId="1" shapeId="0" xr:uid="{00000000-0006-0000-0300-000020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33" authorId="1" shapeId="0" xr:uid="{00000000-0006-0000-0300-00002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33" authorId="1" shapeId="0" xr:uid="{00000000-0006-0000-0300-000022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34" authorId="0" shapeId="0" xr:uid="{00000000-0006-0000-0300-00002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34" authorId="0" shapeId="0" xr:uid="{00000000-0006-0000-0300-000024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D37" authorId="2" shapeId="0" xr:uid="{B794323C-5259-42C0-B0F8-1B008F0A825D}">
      <text>
        <r>
          <rPr>
            <sz val="9"/>
            <color indexed="81"/>
            <rFont val="Segoe UI"/>
            <family val="2"/>
          </rPr>
          <t>Rundung auf eine Kommastelle!
Standard: Mittelwert aus Arbeits+Endkonstante
Bei besonderen Bedingungen:
Auswahl der niedrigeren oder höheren Konstante möglich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37" authorId="0" shapeId="0" xr:uid="{00000000-0006-0000-0300-000025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L37" authorId="2" shapeId="0" xr:uid="{88542493-7D61-4B06-8E31-F38DD051608C}">
      <text>
        <r>
          <rPr>
            <sz val="9"/>
            <color indexed="81"/>
            <rFont val="Segoe UI"/>
            <family val="2"/>
          </rPr>
          <t xml:space="preserve">Rundung auf eine Kommastelle!
Standard: Mittelwert aus Arbeits+Endkonstante
Bei besonderen Bedingungen:
Auswahl der niedrigeren oder höheren Konstante möglich
</t>
        </r>
      </text>
    </comment>
    <comment ref="M37" authorId="0" shapeId="0" xr:uid="{00000000-0006-0000-0300-000026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G39" authorId="3" shapeId="0" xr:uid="{00000000-0006-0000-0300-000027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J39" authorId="3" shapeId="0" xr:uid="{00000000-0006-0000-0300-000028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K39" authorId="3" shapeId="0" xr:uid="{4CB70374-4F19-4CB9-B84D-567D6C103B78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O40" authorId="3" shapeId="0" xr:uid="{00000000-0006-0000-0300-00002A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O75" authorId="1" shapeId="0" xr:uid="{00000000-0006-0000-0300-00002B000000}">
      <text>
        <r>
          <rPr>
            <sz val="9"/>
            <color indexed="81"/>
            <rFont val="Tahoma"/>
            <family val="2"/>
          </rPr>
          <t xml:space="preserve">Seitennummer
ggf. anpassen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Roth-KJM</author>
    <author>rothkj</author>
  </authors>
  <commentList>
    <comment ref="E6" authorId="0" shapeId="0" xr:uid="{00000000-0006-0000-0200-000001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H6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I6" authorId="0" shapeId="0" xr:uid="{C700A377-9A11-47EF-9A2A-A62C0814B18A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M7" authorId="0" shapeId="0" xr:uid="{00000000-0006-0000-0200-000004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M66" authorId="1" shapeId="0" xr:uid="{00000000-0006-0000-0200-000005000000}">
      <text>
        <r>
          <rPr>
            <sz val="9"/>
            <color indexed="81"/>
            <rFont val="Tahoma"/>
            <family val="2"/>
          </rPr>
          <t>Seitennummer
ggf. anpassen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Karl Josef Roth</author>
    <author>rothkj</author>
  </authors>
  <commentList>
    <comment ref="F8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Bezeichnung der Eichstrecke</t>
        </r>
      </text>
    </comment>
    <comment ref="F9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Lage und Ort der Eichstrecke</t>
        </r>
      </text>
    </comment>
    <comment ref="F11" authorId="0" shapeId="0" xr:uid="{F326FD89-5DFD-431B-AB0C-1E32E7802E41}">
      <text>
        <r>
          <rPr>
            <sz val="9"/>
            <color indexed="81"/>
            <rFont val="Tahoma"/>
            <family val="2"/>
          </rPr>
          <t>Name und Anschrift des DLV-Streckenvermessers</t>
        </r>
      </text>
    </comment>
    <comment ref="F13" authorId="0" shapeId="0" xr:uid="{00000000-0006-0000-0500-000004000000}">
      <text>
        <r>
          <rPr>
            <sz val="9"/>
            <color indexed="81"/>
            <rFont val="Tahoma"/>
            <family val="2"/>
          </rPr>
          <t xml:space="preserve">Eingabe des Datums:
z.B. 1.8.17 = 01.08.2017
</t>
        </r>
      </text>
    </comment>
    <comment ref="F14" authorId="0" shapeId="0" xr:uid="{00000000-0006-0000-0500-000005000000}">
      <text>
        <r>
          <rPr>
            <sz val="9"/>
            <color indexed="81"/>
            <rFont val="Tahoma"/>
            <family val="2"/>
          </rPr>
          <t>Uhrzeit eingeben mit Doppelpunkt als Trennzeichen</t>
        </r>
      </text>
    </comment>
    <comment ref="F16" authorId="0" shapeId="0" xr:uid="{00000000-0006-0000-0500-000006000000}">
      <text>
        <r>
          <rPr>
            <sz val="9"/>
            <color indexed="81"/>
            <rFont val="Tahoma"/>
            <family val="2"/>
          </rPr>
          <t>Zahl kann mit einer Nachkommastelle
 eingegeben werden.</t>
        </r>
      </text>
    </comment>
    <comment ref="F17" authorId="0" shapeId="0" xr:uid="{00000000-0006-0000-0500-000007000000}">
      <text>
        <r>
          <rPr>
            <sz val="9"/>
            <color indexed="81"/>
            <rFont val="Tahoma"/>
            <family val="2"/>
          </rPr>
          <t>Zahl kann mit einer Nachkommastelle
 eingegeben werden.</t>
        </r>
      </text>
    </comment>
    <comment ref="F26" authorId="0" shapeId="0" xr:uid="{00000000-0006-0000-0500-000008000000}">
      <text>
        <r>
          <rPr>
            <sz val="9"/>
            <color indexed="81"/>
            <rFont val="Tahoma"/>
            <family val="2"/>
          </rPr>
          <t>Hersteller und Produktname</t>
        </r>
      </text>
    </comment>
    <comment ref="F27" authorId="0" shapeId="0" xr:uid="{00000000-0006-0000-0500-000009000000}">
      <text>
        <r>
          <rPr>
            <sz val="9"/>
            <color indexed="81"/>
            <rFont val="Tahoma"/>
            <family val="2"/>
          </rPr>
          <t xml:space="preserve">Maßbandlänge eingeben
</t>
        </r>
        <r>
          <rPr>
            <i/>
            <sz val="9"/>
            <color indexed="81"/>
            <rFont val="Tahoma"/>
            <family val="2"/>
          </rPr>
          <t>- nur Zahlenwert -
i.d.R. 30 oder 50 (m)</t>
        </r>
      </text>
    </comment>
    <comment ref="F28" authorId="0" shapeId="0" xr:uid="{00000000-0006-0000-0500-00000A000000}">
      <text>
        <r>
          <rPr>
            <sz val="9"/>
            <color indexed="81"/>
            <rFont val="Tahoma"/>
            <family val="2"/>
          </rPr>
          <t xml:space="preserve">Herstellerangabe Prüfzertifikat 
Grad Celsius
</t>
        </r>
        <r>
          <rPr>
            <i/>
            <sz val="9"/>
            <color indexed="81"/>
            <rFont val="Tahoma"/>
            <family val="2"/>
          </rPr>
          <t>- nur Zahlenwert -</t>
        </r>
      </text>
    </comment>
    <comment ref="F29" authorId="0" shapeId="0" xr:uid="{00000000-0006-0000-0500-00000B000000}">
      <text>
        <r>
          <rPr>
            <sz val="9"/>
            <color indexed="81"/>
            <rFont val="Tahoma"/>
            <family val="2"/>
          </rPr>
          <t xml:space="preserve">Herstellerangabe Prüfzertifikat
Newton
</t>
        </r>
        <r>
          <rPr>
            <i/>
            <sz val="9"/>
            <color indexed="81"/>
            <rFont val="Tahoma"/>
            <family val="2"/>
          </rPr>
          <t>- nur Zahlenwert -</t>
        </r>
      </text>
    </comment>
    <comment ref="F33" authorId="0" shapeId="0" xr:uid="{00000000-0006-0000-0500-00000C000000}">
      <text>
        <r>
          <rPr>
            <sz val="9"/>
            <color indexed="81"/>
            <rFont val="Tahoma"/>
            <family val="2"/>
          </rPr>
          <t xml:space="preserve">Anzahl der vollen Bandlängen: z.B. 8
</t>
        </r>
      </text>
    </comment>
    <comment ref="F34" authorId="0" shapeId="0" xr:uid="{00000000-0006-0000-0500-00000D000000}">
      <text>
        <r>
          <rPr>
            <sz val="9"/>
            <color indexed="81"/>
            <rFont val="Tahoma"/>
            <family val="2"/>
          </rPr>
          <t xml:space="preserve">Länge der gemessenen Schlussstrecke = Teillänge von 50m (30m)
 Angabe ggf. auf mm
</t>
        </r>
      </text>
    </comment>
    <comment ref="F37" authorId="0" shapeId="0" xr:uid="{00000000-0006-0000-0500-00000E000000}">
      <text>
        <r>
          <rPr>
            <sz val="9"/>
            <color indexed="81"/>
            <rFont val="Tahoma"/>
            <family val="2"/>
          </rPr>
          <t xml:space="preserve">Anzahl der vollen Bandlängen: z.B. 8
</t>
        </r>
      </text>
    </comment>
    <comment ref="F39" authorId="0" shapeId="0" xr:uid="{00000000-0006-0000-0500-00000F000000}">
      <text>
        <r>
          <rPr>
            <sz val="9"/>
            <color indexed="81"/>
            <rFont val="Tahoma"/>
            <family val="2"/>
          </rPr>
          <t>Mittelwertanzeige auf cm</t>
        </r>
      </text>
    </comment>
    <comment ref="F42" authorId="0" shapeId="0" xr:uid="{00000000-0006-0000-0500-000010000000}">
      <text>
        <r>
          <rPr>
            <sz val="9"/>
            <color indexed="81"/>
            <rFont val="Tahoma"/>
            <family val="2"/>
          </rPr>
          <t>Fehlertoleranz:
1 cm je Messbandlänge</t>
        </r>
      </text>
    </comment>
    <comment ref="F47" authorId="0" shapeId="0" xr:uid="{00000000-0006-0000-0500-000011000000}">
      <text>
        <r>
          <rPr>
            <sz val="9"/>
            <color indexed="81"/>
            <rFont val="Tahoma"/>
            <family val="2"/>
          </rPr>
          <t>Anzeige auf cm gerundet</t>
        </r>
      </text>
    </comment>
    <comment ref="F49" authorId="1" shapeId="0" xr:uid="{66DF855C-7ED9-461A-A5CB-0AE3005EEBBD}">
      <text>
        <r>
          <rPr>
            <sz val="9"/>
            <color indexed="81"/>
            <rFont val="Segoe UI"/>
            <family val="2"/>
          </rPr>
          <t xml:space="preserve">Eingabe der Anpassung (m)
</t>
        </r>
      </text>
    </comment>
    <comment ref="F51" authorId="0" shapeId="0" xr:uid="{00000000-0006-0000-0500-000012000000}">
      <text>
        <r>
          <rPr>
            <sz val="9"/>
            <color indexed="81"/>
            <rFont val="Tahoma"/>
            <family val="2"/>
          </rPr>
          <t>Anzeige auf cm gerundet</t>
        </r>
      </text>
    </comment>
    <comment ref="M73" authorId="2" shapeId="0" xr:uid="{00000000-0006-0000-0500-000013000000}">
      <text>
        <r>
          <rPr>
            <sz val="9"/>
            <color indexed="81"/>
            <rFont val="Tahoma"/>
            <family val="2"/>
          </rPr>
          <t>Seitennummer
anpassen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Karl Josef Roth</author>
  </authors>
  <commentList>
    <comment ref="D1" authorId="0" shapeId="0" xr:uid="{00000000-0006-0000-0900-000001000000}">
      <text>
        <r>
          <rPr>
            <sz val="9"/>
            <color indexed="81"/>
            <rFont val="Tahoma"/>
            <family val="2"/>
          </rPr>
          <t>Konstante mit einer Nachkommastelle eingeben</t>
        </r>
      </text>
    </comment>
    <comment ref="A2" authorId="1" shapeId="0" xr:uid="{54CE3067-63E9-438C-AA56-BD033DFF87D3}">
      <text>
        <r>
          <rPr>
            <sz val="9"/>
            <color indexed="81"/>
            <rFont val="Segoe UI"/>
            <family val="2"/>
          </rPr>
          <t xml:space="preserve">Voreinstellung:
identische Tageskonstante bei einem Streckenvermesser
</t>
        </r>
      </text>
    </comment>
    <comment ref="D2" authorId="0" shapeId="0" xr:uid="{8FFE975F-6874-4335-8EFD-2448A4C62D35}">
      <text>
        <r>
          <rPr>
            <sz val="9"/>
            <color indexed="81"/>
            <rFont val="Tahoma"/>
            <family val="2"/>
          </rPr>
          <t>Konstante mit einer Nachkommastelle eingeben</t>
        </r>
      </text>
    </comment>
    <comment ref="G4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Grenzwert zwischen Messung 1+2 nach Empfehlung des Road Runners Technical Council (RRTC/USA)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rothkj</author>
    <author>Roth, Karl-Josef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B2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Temperatur in Grad eingeben</t>
        </r>
      </text>
    </comment>
    <comment ref="B3" authorId="1" shapeId="0" xr:uid="{00000000-0006-0000-0600-000003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Uhrzeit eingeben
z.B. 7:00</t>
        </r>
      </text>
    </comment>
    <comment ref="B6" authorId="1" shapeId="0" xr:uid="{00000000-0006-0000-0600-000004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Endwert wird automatisch übernommen
(Vorderbremse geklemmt)
</t>
        </r>
      </text>
    </comment>
    <comment ref="E21" authorId="1" shapeId="0" xr:uid="{00000000-0006-0000-0600-000005000000}">
      <text>
        <r>
          <rPr>
            <sz val="9"/>
            <color indexed="81"/>
            <rFont val="Tahoma"/>
            <family val="2"/>
          </rPr>
          <t xml:space="preserve">M = Mittelwertbildung (Standard)
H = höhere Konstante
N = niedrigere Konstante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</authors>
  <commentList>
    <comment ref="C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Länge der Wettkampfstrecke in KM
</t>
        </r>
      </text>
    </comment>
    <comment ref="C4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Ablesewert Counter
eingeben
</t>
        </r>
      </text>
    </comment>
    <comment ref="A5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1 KM Wendepunkt</t>
        </r>
      </text>
    </comment>
    <comment ref="C5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Sollwert bei der Messfahrt</t>
        </r>
      </text>
    </comment>
    <comment ref="A8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5 KM Wendepunkt</t>
        </r>
      </text>
    </comment>
    <comment ref="A14" authorId="0" shapeId="0" xr:uid="{00000000-0006-0000-0700-000006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15 KM Wendepunkt</t>
        </r>
      </text>
    </comment>
  </commentList>
</comments>
</file>

<file path=xl/sharedStrings.xml><?xml version="1.0" encoding="utf-8"?>
<sst xmlns="http://schemas.openxmlformats.org/spreadsheetml/2006/main" count="344" uniqueCount="205">
  <si>
    <t>Übersicht und Kurzbeschreibung</t>
  </si>
  <si>
    <t>Hilfstabellenblätter:</t>
  </si>
  <si>
    <t>kjrun1957@gmail.com</t>
  </si>
  <si>
    <t>Stationierung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</si>
  <si>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</si>
  <si>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</si>
  <si>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</si>
  <si>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</si>
  <si>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</si>
  <si>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</si>
  <si>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</si>
  <si>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</si>
  <si>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</si>
  <si>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</si>
  <si>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</si>
  <si>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</si>
  <si>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</si>
  <si>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</si>
  <si>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</si>
  <si>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</si>
  <si>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</si>
  <si>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</si>
  <si>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</si>
  <si>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</si>
  <si>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</si>
  <si>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</si>
  <si>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</si>
  <si>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</si>
  <si>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</si>
  <si>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</si>
  <si>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</si>
  <si>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</si>
  <si>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</si>
  <si>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</si>
  <si>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</si>
  <si>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</si>
  <si>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</si>
  <si>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</si>
  <si>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</si>
  <si>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</si>
  <si>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</si>
  <si>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</si>
  <si>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</si>
  <si>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</si>
  <si>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</si>
  <si>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</si>
  <si>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</si>
  <si>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</si>
  <si>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</si>
  <si>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</si>
  <si>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</si>
  <si>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</si>
  <si>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Differenzberechnungen</t>
  </si>
  <si>
    <t>Max. Abweichung</t>
  </si>
  <si>
    <t>Teilstrecke</t>
  </si>
  <si>
    <t>Messung 1[C]</t>
  </si>
  <si>
    <t>Messung 2[C]</t>
  </si>
  <si>
    <t>Diff [m]</t>
  </si>
  <si>
    <t>Messpunkt</t>
  </si>
  <si>
    <t>Ablesung 1 (C)</t>
  </si>
  <si>
    <t>Ablesung 2 (C)</t>
  </si>
  <si>
    <t>Ort</t>
  </si>
  <si>
    <t>Beschreibung</t>
  </si>
  <si>
    <t>Protokoll für Straßenwettbewerbe</t>
  </si>
  <si>
    <t>Veranstaltung:</t>
  </si>
  <si>
    <t>Vermessungsauftrag:</t>
  </si>
  <si>
    <t>Datum:</t>
  </si>
  <si>
    <t>Uhrzeit:</t>
  </si>
  <si>
    <t>Temperatur:</t>
  </si>
  <si>
    <t>Eichstrecke</t>
  </si>
  <si>
    <t>Länge:</t>
  </si>
  <si>
    <t>Lage:</t>
  </si>
  <si>
    <t>Anfang</t>
  </si>
  <si>
    <t>Ende</t>
  </si>
  <si>
    <t>Differenz</t>
  </si>
  <si>
    <t>Mittelwert</t>
  </si>
  <si>
    <t xml:space="preserve">       Counts / KM</t>
  </si>
  <si>
    <t>Präventivfaktor (+0,1%)</t>
  </si>
  <si>
    <t>M</t>
  </si>
  <si>
    <t>Temperatur</t>
  </si>
  <si>
    <t>Uhrzeit</t>
  </si>
  <si>
    <t>Vor-Kalibrierung</t>
  </si>
  <si>
    <t>Startwert</t>
  </si>
  <si>
    <t>Endwert</t>
  </si>
  <si>
    <t>AK ohne Präv.F</t>
  </si>
  <si>
    <t>AK mit Präv.F</t>
  </si>
  <si>
    <t>Nach-Kalibrierung</t>
  </si>
  <si>
    <t>EK ohne Präv.F</t>
  </si>
  <si>
    <t>EK mit Präv.F</t>
  </si>
  <si>
    <t>Counts</t>
  </si>
  <si>
    <t>Wettkampfstrecke</t>
  </si>
  <si>
    <t>START</t>
  </si>
  <si>
    <t>Messung der Eichstrecke mit dem Stahlbandmaß</t>
  </si>
  <si>
    <t>Eichstrecke:</t>
  </si>
  <si>
    <t>Lage der Eichstrecke:</t>
  </si>
  <si>
    <t>Temperatur zu Beginn der Messung:</t>
  </si>
  <si>
    <t>Temperatur zum Ende der Messung:</t>
  </si>
  <si>
    <t>Temperatur-Mittelwert:</t>
  </si>
  <si>
    <t>Korrekturfaktor:</t>
  </si>
  <si>
    <t>Hinweis zur Temperaturanpassung:</t>
  </si>
  <si>
    <t>Hersteller / Produktname:</t>
  </si>
  <si>
    <t>BMI</t>
  </si>
  <si>
    <t>Eichtemperatur (Standardwert):</t>
  </si>
  <si>
    <t>Zugkraft (Standardwert):</t>
  </si>
  <si>
    <t>1. Messung - Anzahl der Bandlängen</t>
  </si>
  <si>
    <t>Zwischenergebnis =</t>
  </si>
  <si>
    <t>1. Messung - Restbandlänge</t>
  </si>
  <si>
    <t>1. Messergebnis</t>
  </si>
  <si>
    <t>2. Messung - Anzahl der Bandlängen</t>
  </si>
  <si>
    <t>2. Messung - Restbandlänge</t>
  </si>
  <si>
    <t>2. Messergebnis</t>
  </si>
  <si>
    <t>Differenz Messung #1 #2:</t>
  </si>
  <si>
    <t>Streckenlänge (Mittelwert = vorläufig):</t>
  </si>
  <si>
    <t>Länge der Temperaturanpassung:</t>
  </si>
  <si>
    <t>Länge der Eichstrecke:</t>
  </si>
  <si>
    <t>Anpassung für rundes Streckenmaß</t>
  </si>
  <si>
    <t>Länge der gerundeten Eichstrecke:</t>
  </si>
  <si>
    <t>maximal erlaubte Differenz:</t>
  </si>
  <si>
    <t>Kalibrierung - Messung - Berechnung</t>
  </si>
  <si>
    <t>Bestimmung der Eichstrecke</t>
  </si>
  <si>
    <t>Das Tabellenblatt Eichstrecke-Messband ist eine Seite des Protokolls; die Seitennummer ist anzupassen. Es dient der Ermittlung der Länge der Eichstrecke mit dem Stahlbandmaß; nach Aufhebung des Blattschutz kann eine Skizze zur Lage und Anordnung der Eichstrecke als Grafik (z.B. jpg-Datei) eingefügt werden (Seitenumbruch beachten).</t>
  </si>
  <si>
    <t>Die Tabellenblätter "Kalibrierung", "Sollwerte-Messung", "Messdaten", "Teilstrecken", "Berechnung" und "Kilometrierung" sind Hilfstabellen des Autors und können als Kalkulationshilfe zur Streckenvermessung verwendet werden - z.B. als Vorauswertung; die Messdaten und Ergebnisse können über die Funktionen des Zwischenspeicher in die Auswertetabellenblätter eingefügt werden.</t>
  </si>
  <si>
    <t>f = 1 + (0.0000115 x (Mittlere Temperatur bei der Messung [°C] - 20°C)</t>
  </si>
  <si>
    <t>Eichstrecke (m)</t>
  </si>
  <si>
    <t>Tageskonstante ohne Präventivfaktor</t>
  </si>
  <si>
    <t>Tageskonstante mit Präventivfaktor</t>
  </si>
  <si>
    <t>Arbeitskonstante/Tageskonstante</t>
  </si>
  <si>
    <t xml:space="preserve">Die Tabellenkalkulation wurde entwickelt für die automatische Berechnung und Beurteilung der Messergebnisse für die DLV-Streckenvermessung mit der "kalibrierten Fahrrad-Messmethode" mit Jones-Counter und die Bestimmung und Messung einer Eichstrecke mit Stahlbandmaß oder elektro-optisch für die Genehmigung des DLV-Streckenvermessungsprotokolls. Weiterführende Erläuterungen und Hinweise in der Beschreibung zum DLV-Formularsatzes. </t>
  </si>
  <si>
    <t>Arbeitskonstante / KM (AK)</t>
  </si>
  <si>
    <t>DLV-STRECKENVERMESSUNG</t>
  </si>
  <si>
    <t>Angaben zum Stahlbandmaß:</t>
  </si>
  <si>
    <t>Vermessung der Eichstrecke:</t>
  </si>
  <si>
    <r>
      <t xml:space="preserve">MP </t>
    </r>
    <r>
      <rPr>
        <b/>
        <sz val="9"/>
        <color indexed="8"/>
        <rFont val="Arial Narrow"/>
        <family val="2"/>
      </rPr>
      <t>→ MP</t>
    </r>
  </si>
  <si>
    <t>Verm 1</t>
  </si>
  <si>
    <t>Verm 2</t>
  </si>
  <si>
    <t>Diff Verm 1</t>
  </si>
  <si>
    <t>Diff Verm 2</t>
  </si>
  <si>
    <t>gültige Teilstrecke</t>
  </si>
  <si>
    <t>Messung 1</t>
  </si>
  <si>
    <t>Messung 2</t>
  </si>
  <si>
    <t>Das Tabellenblatt Kalibrierung+Auswertung 2Verm ist für die gleichzeitige Auswertung mit 2 Streckenvermessern vorgesehen.</t>
  </si>
  <si>
    <r>
      <rPr>
        <u/>
        <sz val="11"/>
        <rFont val="Arial Narrow"/>
        <family val="2"/>
      </rPr>
      <t>Autor der Tabellenkalkulation (Version siehe Kopfzeile):</t>
    </r>
    <r>
      <rPr>
        <sz val="11"/>
        <rFont val="Arial Narrow"/>
        <family val="2"/>
      </rPr>
      <t xml:space="preserve">
Karl Josef Roth, WA/AIMS-DLV Streckenvermesser [A-Grad], D-54329 Konz 
Hinweise und Verbesserungsvorschläge bitte an:</t>
    </r>
  </si>
  <si>
    <t>Endkonstante / KM (EK)</t>
  </si>
  <si>
    <t>Arbeitskonstante2/KM (AK2)</t>
  </si>
  <si>
    <t>Arbeitskonstante1/KM (AK1)</t>
  </si>
  <si>
    <t>Endkonstante 1 / KM (EK1)</t>
  </si>
  <si>
    <t>Endkonstante 2 / KM (EK2)</t>
  </si>
  <si>
    <t>Lage und Beschreibung der Mess- und Stationierungspunkte</t>
  </si>
  <si>
    <t>Vermessung, Messanordnung und Berechnung nach IWR</t>
  </si>
  <si>
    <t>DLV</t>
  </si>
  <si>
    <t>[C-Grad]</t>
  </si>
  <si>
    <t xml:space="preserve">Es ist hilfreich und sinnvoll, dass bei der Kalibrierung auf der Eichstrecke und der Streckenvermessung eine Kalkulationshilfe - Taschenrechner/Smartphone/Tablet/Laptop - zur Verfügung steht. Diese Übersicht setzt voraus, dass der Nutzer mit den Regelwerken und Ablaufprozessen vertraut ist. Weitergehende Informationen können den aktuellen Regelwerken der World Athletics / DLV (Internationale Wettkampfregeln IWR) sowie dem "Handbuch  für den DLV-Streckenvermesser" entnommen werden.   </t>
  </si>
  <si>
    <t>WICHTIG: Die Tabellen-Blätter Kalibrierung, Auswertung und Eichstrecke sind geschützt (ohne Kennwort). Mit der Schutzfunktion können die Zellen mit der Tabulaturfunktion abgearbeitet werden; erläuternde Informationen werden als Kommentar eingeblendet. Beim Aufheben des Blattschutzes sind die hinterlegten Formelbereiche zu beachten; eine Garantie der Tabellenfunktionen und Verknüpfungen kann dann nicht übernommen werden.</t>
  </si>
  <si>
    <t>Das Tabellenblatt Kalibrierung+Auswertung kann für Mehrfachkalibrierungen innerhalb der Datei kopiert werden; die Seitennummerierung ist entsprechend der Protokollabfolge anzupassen. Zum Thema Mehrfachkalibrierungen siehe Beschreibung des DLV-Formularsatzes. Die Tageskonstante wird in der Regel als Mittelwert berechnet; eine andere Verfahrensweise ist möglich. Das Tabellenblatt Auswertung(Fortsetzung) dient bei komplexen Messanordnungen der Erweiterung des Berechnungsnachweises für die Strecken.</t>
  </si>
  <si>
    <t>XXX</t>
  </si>
  <si>
    <t>YYY</t>
  </si>
  <si>
    <t>Beispiel</t>
  </si>
  <si>
    <t>A</t>
  </si>
  <si>
    <t>B</t>
  </si>
  <si>
    <t>A-B</t>
  </si>
  <si>
    <t>DLV - Streckenvermesser 1:</t>
  </si>
  <si>
    <t>DLV - Streckenvermesser 2:</t>
  </si>
  <si>
    <t>Fortsetzung der Berechnung und Auswertung</t>
  </si>
  <si>
    <t>Messmethode-Eichstrecke:</t>
  </si>
  <si>
    <t>DLV - Streckenvermesser:</t>
  </si>
  <si>
    <t>Ableseeinheit am Counter</t>
  </si>
  <si>
    <t>Tageskonstante</t>
  </si>
  <si>
    <t>Tageskonstante Verm 1</t>
  </si>
  <si>
    <t>Tageskonstante Verm 2</t>
  </si>
  <si>
    <t>DLV-Streckenvermesser:</t>
  </si>
  <si>
    <t>NN</t>
  </si>
  <si>
    <t>Protokoll für die Vermessung von Straßenwettbewerben</t>
  </si>
  <si>
    <t>Counter - Kalibrierung vor der Streckenvermessung</t>
  </si>
  <si>
    <t>Counter - Kalibrierung nach der Streckenvermessung</t>
  </si>
  <si>
    <t>Präventivfaktor (+0,1 %)</t>
  </si>
  <si>
    <t>Messpunkt (MP)</t>
  </si>
  <si>
    <t>Teilstrecke (m)</t>
  </si>
  <si>
    <t>Berechnung (m)</t>
  </si>
  <si>
    <t>Counterablesung (C)</t>
  </si>
  <si>
    <t>Auswertung (C)</t>
  </si>
  <si>
    <t>Differenz 1</t>
  </si>
  <si>
    <t>Differenz 2</t>
  </si>
  <si>
    <t>Protokoll für die Vermessung von Straßenwettbewerben - mit 2 DLV-Streckenvermessern</t>
  </si>
  <si>
    <t>DLV - STRECKENVERMESSUNG</t>
  </si>
  <si>
    <t>DLV - Streckenvermesser 1:  Counter - Kalibrierung vor der Streckenvermessung</t>
  </si>
  <si>
    <t>DLV - Streckenvermesser 2: Counter - Kalibrierung vor der Streckenvermessung</t>
  </si>
  <si>
    <t>DLV - Streckenvermesser 1: Counter - Kalibrierung nach der Streckenvermessung</t>
  </si>
  <si>
    <t>DLV - Streckenvermesser 2: Counter - Kalibrierung nach der Streckenvermessung</t>
  </si>
  <si>
    <t>Strecke 1</t>
  </si>
  <si>
    <t>Strecke 2</t>
  </si>
  <si>
    <t>DLV-Streckenvermesser</t>
  </si>
  <si>
    <t>Tageskonstante - Streckenvermesser 1:</t>
  </si>
  <si>
    <t>Tageskonstante - Streckenvermesser 2:</t>
  </si>
  <si>
    <t>mit Präventivfaktor 0,1%</t>
  </si>
  <si>
    <t>0,08% [m]</t>
  </si>
  <si>
    <t>gültige Länge [m]</t>
  </si>
  <si>
    <t>Teilstrecke 1 [m]</t>
  </si>
  <si>
    <t>Teilstrecke 2 [m]</t>
  </si>
  <si>
    <t>Saar-Mosel-Sauer Marathon</t>
  </si>
  <si>
    <t>Neuvermessung</t>
  </si>
  <si>
    <t>Karl Josef Roth, Im Sonnenschein 40, D-54329 Konz</t>
  </si>
  <si>
    <t>[A-Grad]</t>
  </si>
  <si>
    <t>WA/AIMS-DLV</t>
  </si>
  <si>
    <t>Elektro-optische Messung</t>
  </si>
  <si>
    <t>Konz-Jeuchen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</si>
</sst>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4" formatCode="_-* #,##0.00\ &quot;€&quot;_-;\-* #,##0.00\ &quot;€&quot;_-;_-* &quot;-&quot;??\ &quot;€&quot;_-;_-@_-"/>
    <numFmt numFmtId="164" formatCode="0.0"/>
    <numFmt numFmtId="165" formatCode="0\ &quot;m&quot;"/>
    <numFmt numFmtId="166" formatCode="0.0\ &quot;C&quot;"/>
    <numFmt numFmtId="167" formatCode="0.0\ &quot;m&quot;"/>
    <numFmt numFmtId="168" formatCode="0.0%"/>
    <numFmt numFmtId="169" formatCode="#,##0.0\ &quot;m&quot;"/>
    <numFmt numFmtId="170" formatCode="&quot;Seite&quot;\ 0"/>
    <numFmt numFmtId="171" formatCode="h:mm\ &quot;Uhr&quot;"/>
    <numFmt numFmtId="172" formatCode="0\ &quot;°C&quot;"/>
    <numFmt numFmtId="173" formatCode="0.00\ &quot;m&quot;"/>
    <numFmt numFmtId="174" formatCode="#,##0.0"/>
    <numFmt numFmtId="175" formatCode="0.0\ &quot;cm&quot;"/>
    <numFmt numFmtId="176" formatCode="#,##0.00\ &quot;m&quot;"/>
    <numFmt numFmtId="177" formatCode="#,##0.0\ &quot;° C&quot;"/>
    <numFmt numFmtId="178" formatCode="h:mm;@"/>
    <numFmt numFmtId="179" formatCode="#,##0.0\ &quot;C&quot;"/>
    <numFmt numFmtId="180" formatCode="#,##0.0\ &quot;km&quot;"/>
    <numFmt numFmtId="181" formatCode="hh:mm\ &quot;Uhr&quot;"/>
    <numFmt numFmtId="182" formatCode="0.0\ &quot;°C&quot;"/>
    <numFmt numFmtId="183" formatCode="0\ &quot;N&quot;"/>
    <numFmt numFmtId="184" formatCode="0.0000000"/>
    <numFmt numFmtId="185" formatCode="##,##0.000\ &quot;m&quot;"/>
    <numFmt numFmtId="186" formatCode="#,##0.0\ &quot;cm&quot;;[Red]\-#,##0.0\ &quot;cm&quot;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i/>
      <sz val="9"/>
      <color indexed="81"/>
      <name val="Tahoma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u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u/>
      <sz val="11"/>
      <name val="Arial Narrow"/>
      <family val="2"/>
    </font>
    <font>
      <i/>
      <sz val="11"/>
      <name val="Arial Narrow"/>
      <family val="2"/>
    </font>
    <font>
      <i/>
      <sz val="10"/>
      <color indexed="8"/>
      <name val="Arial Narrow"/>
      <family val="2"/>
    </font>
    <font>
      <i/>
      <sz val="11"/>
      <color indexed="8"/>
      <name val="Arial Narrow"/>
      <family val="2"/>
    </font>
    <font>
      <i/>
      <u/>
      <sz val="10"/>
      <color indexed="8"/>
      <name val="Arial Narrow"/>
      <family val="2"/>
    </font>
    <font>
      <i/>
      <u/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0"/>
      <name val="Arial Narrow"/>
      <family val="2"/>
    </font>
    <font>
      <b/>
      <i/>
      <sz val="11"/>
      <name val="Arial Narrow"/>
      <family val="2"/>
    </font>
    <font>
      <b/>
      <i/>
      <sz val="11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sz val="9"/>
      <color indexed="8"/>
      <name val="Arial Narrow"/>
      <family val="2"/>
    </font>
    <font>
      <b/>
      <i/>
      <sz val="10"/>
      <name val="Arial Narrow"/>
      <family val="2"/>
    </font>
    <font>
      <i/>
      <sz val="8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b/>
      <u/>
      <sz val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i/>
      <sz val="11"/>
      <color rgb="FFFF000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9"/>
      <color theme="3"/>
      <name val="Arial Narrow"/>
      <family val="2"/>
    </font>
    <font>
      <i/>
      <sz val="9"/>
      <color rgb="FFFF0000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u/>
      <sz val="11"/>
      <color theme="10"/>
      <name val="Arial Narrow"/>
      <family val="2"/>
    </font>
    <font>
      <u/>
      <sz val="11"/>
      <color theme="1"/>
      <name val="Arial Narrow"/>
      <family val="2"/>
    </font>
    <font>
      <u/>
      <sz val="10"/>
      <color theme="1"/>
      <name val="Arial Narrow"/>
      <family val="2"/>
    </font>
    <font>
      <b/>
      <sz val="14"/>
      <name val="Arial Narrow"/>
      <family val="2"/>
    </font>
    <font>
      <sz val="9"/>
      <color indexed="81"/>
      <name val="Segoe UI"/>
      <family val="2"/>
    </font>
    <font>
      <b/>
      <i/>
      <sz val="11"/>
      <color rgb="FFFF0000"/>
      <name val="Arial Narrow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35" fillId="0" borderId="0" applyNumberFormat="0" applyFill="0" applyBorder="0" applyAlignment="0" applyProtection="0"/>
    <xf numFmtId="9" fontId="34" fillId="0" borderId="0" applyFont="0" applyFill="0" applyBorder="0" applyAlignment="0" applyProtection="0"/>
    <xf numFmtId="0" fontId="1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44" fontId="1" fillId="0" borderId="0" applyFont="0" applyFill="0" applyBorder="0" applyAlignment="0" applyProtection="0"/>
  </cellStyleXfs>
  <cellXfs count="370">
    <xf numFmtId="0" fontId="0" fillId="0" borderId="0" xfId="0"/>
    <xf numFmtId="0" fontId="36" fillId="0" borderId="0" xfId="0" applyFont="1" applyProtection="1"/>
    <xf numFmtId="0" fontId="36" fillId="0" borderId="0" xfId="0" applyFont="1" applyAlignment="1" applyProtection="1">
      <alignment horizontal="right"/>
    </xf>
    <xf numFmtId="0" fontId="36" fillId="0" borderId="1" xfId="0" applyFont="1" applyBorder="1" applyProtection="1"/>
    <xf numFmtId="0" fontId="37" fillId="0" borderId="0" xfId="0" applyFont="1" applyBorder="1" applyProtection="1"/>
    <xf numFmtId="0" fontId="37" fillId="0" borderId="0" xfId="0" applyFont="1" applyProtection="1"/>
    <xf numFmtId="0" fontId="38" fillId="0" borderId="0" xfId="0" applyFont="1" applyProtection="1"/>
    <xf numFmtId="0" fontId="36" fillId="0" borderId="0" xfId="0" applyFont="1"/>
    <xf numFmtId="0" fontId="1" fillId="0" borderId="0" xfId="0" applyFont="1" applyFill="1" applyAlignment="1" applyProtection="1"/>
    <xf numFmtId="0" fontId="37" fillId="0" borderId="0" xfId="0" applyFont="1" applyAlignment="1" applyProtection="1">
      <alignment horizontal="right"/>
    </xf>
    <xf numFmtId="0" fontId="36" fillId="0" borderId="0" xfId="0" applyFont="1" applyAlignment="1">
      <alignment horizontal="right"/>
    </xf>
    <xf numFmtId="0" fontId="39" fillId="0" borderId="0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37" fillId="0" borderId="0" xfId="3" applyFont="1" applyAlignment="1" applyProtection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Border="1" applyAlignment="1" applyProtection="1">
      <alignment horizontal="left"/>
      <protection locked="0"/>
    </xf>
    <xf numFmtId="0" fontId="36" fillId="0" borderId="0" xfId="0" applyFont="1" applyBorder="1" applyProtection="1"/>
    <xf numFmtId="0" fontId="7" fillId="0" borderId="0" xfId="0" applyFont="1" applyFill="1" applyBorder="1" applyAlignment="1" applyProtection="1">
      <alignment horizontal="center"/>
      <protection locked="0"/>
    </xf>
    <xf numFmtId="164" fontId="7" fillId="0" borderId="0" xfId="0" applyNumberFormat="1" applyFont="1" applyFill="1" applyBorder="1" applyAlignment="1" applyProtection="1">
      <alignment horizontal="right"/>
      <protection locked="0"/>
    </xf>
    <xf numFmtId="169" fontId="7" fillId="0" borderId="0" xfId="0" applyNumberFormat="1" applyFont="1" applyFill="1" applyBorder="1" applyAlignment="1" applyProtection="1">
      <alignment horizontal="right"/>
      <protection locked="0"/>
    </xf>
    <xf numFmtId="0" fontId="40" fillId="0" borderId="0" xfId="0" applyFont="1" applyProtection="1"/>
    <xf numFmtId="170" fontId="7" fillId="0" borderId="0" xfId="0" applyNumberFormat="1" applyFont="1" applyFill="1" applyAlignment="1" applyProtection="1">
      <alignment horizontal="right"/>
      <protection locked="0"/>
    </xf>
    <xf numFmtId="0" fontId="41" fillId="0" borderId="2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36" fillId="0" borderId="3" xfId="0" applyFont="1" applyBorder="1" applyProtection="1"/>
    <xf numFmtId="0" fontId="36" fillId="0" borderId="3" xfId="0" applyFont="1" applyBorder="1" applyAlignment="1" applyProtection="1">
      <alignment horizontal="right"/>
    </xf>
    <xf numFmtId="0" fontId="36" fillId="0" borderId="4" xfId="0" applyFont="1" applyBorder="1" applyProtection="1"/>
    <xf numFmtId="0" fontId="42" fillId="0" borderId="5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right"/>
    </xf>
    <xf numFmtId="0" fontId="36" fillId="0" borderId="6" xfId="0" applyFont="1" applyBorder="1" applyProtection="1"/>
    <xf numFmtId="0" fontId="42" fillId="0" borderId="7" xfId="0" applyFont="1" applyBorder="1" applyAlignment="1">
      <alignment vertical="center"/>
    </xf>
    <xf numFmtId="0" fontId="40" fillId="0" borderId="1" xfId="0" applyFont="1" applyBorder="1" applyProtection="1"/>
    <xf numFmtId="0" fontId="4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right"/>
    </xf>
    <xf numFmtId="0" fontId="40" fillId="0" borderId="8" xfId="0" applyFont="1" applyBorder="1" applyProtection="1"/>
    <xf numFmtId="0" fontId="43" fillId="0" borderId="0" xfId="0" applyFont="1" applyProtection="1"/>
    <xf numFmtId="0" fontId="43" fillId="0" borderId="0" xfId="0" applyFont="1" applyAlignment="1" applyProtection="1">
      <alignment horizontal="right"/>
    </xf>
    <xf numFmtId="0" fontId="9" fillId="0" borderId="0" xfId="0" applyFont="1" applyFill="1" applyAlignment="1" applyProtection="1">
      <alignment vertical="top"/>
    </xf>
    <xf numFmtId="0" fontId="10" fillId="0" borderId="0" xfId="0" applyFont="1" applyFill="1" applyAlignment="1" applyProtection="1"/>
    <xf numFmtId="0" fontId="43" fillId="0" borderId="0" xfId="0" applyFont="1" applyBorder="1" applyProtection="1"/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/>
    </xf>
    <xf numFmtId="164" fontId="11" fillId="0" borderId="0" xfId="0" applyNumberFormat="1" applyFont="1" applyFill="1" applyBorder="1" applyAlignment="1" applyProtection="1">
      <alignment horizontal="right"/>
    </xf>
    <xf numFmtId="169" fontId="11" fillId="0" borderId="0" xfId="0" applyNumberFormat="1" applyFont="1" applyFill="1" applyBorder="1" applyAlignment="1" applyProtection="1">
      <alignment horizontal="right"/>
    </xf>
    <xf numFmtId="0" fontId="10" fillId="0" borderId="0" xfId="3" applyFont="1" applyFill="1" applyBorder="1" applyAlignment="1" applyProtection="1">
      <alignment vertical="center"/>
    </xf>
    <xf numFmtId="0" fontId="43" fillId="0" borderId="0" xfId="0" applyFont="1" applyBorder="1" applyAlignment="1" applyProtection="1">
      <alignment vertical="center"/>
    </xf>
    <xf numFmtId="0" fontId="11" fillId="0" borderId="0" xfId="3" applyFont="1" applyFill="1" applyBorder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0" fillId="0" borderId="0" xfId="3" applyFont="1" applyFill="1" applyBorder="1" applyProtection="1"/>
    <xf numFmtId="0" fontId="11" fillId="0" borderId="0" xfId="3" applyFont="1" applyAlignment="1" applyProtection="1">
      <alignment horizontal="left" vertical="center"/>
    </xf>
    <xf numFmtId="182" fontId="11" fillId="0" borderId="0" xfId="3" applyNumberFormat="1" applyFont="1" applyFill="1" applyBorder="1" applyAlignment="1" applyProtection="1">
      <alignment horizontal="center" vertical="center"/>
    </xf>
    <xf numFmtId="0" fontId="12" fillId="0" borderId="0" xfId="3" applyFont="1" applyAlignment="1" applyProtection="1">
      <alignment vertical="center"/>
    </xf>
    <xf numFmtId="0" fontId="13" fillId="0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center"/>
    </xf>
    <xf numFmtId="164" fontId="13" fillId="0" borderId="0" xfId="0" applyNumberFormat="1" applyFont="1" applyFill="1" applyBorder="1" applyAlignment="1" applyProtection="1">
      <alignment horizontal="right"/>
    </xf>
    <xf numFmtId="169" fontId="13" fillId="0" borderId="0" xfId="0" applyNumberFormat="1" applyFont="1" applyFill="1" applyBorder="1" applyAlignment="1" applyProtection="1">
      <alignment horizontal="right"/>
    </xf>
    <xf numFmtId="0" fontId="10" fillId="0" borderId="0" xfId="3" applyFont="1" applyAlignment="1" applyProtection="1">
      <alignment horizontal="left" vertical="center"/>
    </xf>
    <xf numFmtId="0" fontId="15" fillId="0" borderId="0" xfId="3" applyFont="1" applyProtection="1"/>
    <xf numFmtId="0" fontId="15" fillId="0" borderId="0" xfId="3" applyFont="1" applyFill="1" applyBorder="1" applyAlignment="1" applyProtection="1">
      <alignment horizontal="left"/>
    </xf>
    <xf numFmtId="0" fontId="11" fillId="0" borderId="0" xfId="3" applyFont="1" applyFill="1" applyBorder="1" applyAlignment="1" applyProtection="1">
      <alignment horizontal="center"/>
      <protection locked="0"/>
    </xf>
    <xf numFmtId="0" fontId="10" fillId="0" borderId="0" xfId="3" applyFont="1" applyFill="1" applyBorder="1" applyAlignment="1" applyProtection="1">
      <alignment horizontal="left"/>
    </xf>
    <xf numFmtId="165" fontId="11" fillId="0" borderId="0" xfId="3" applyNumberFormat="1" applyFont="1" applyFill="1" applyBorder="1" applyAlignment="1" applyProtection="1">
      <alignment horizontal="center"/>
      <protection locked="0"/>
    </xf>
    <xf numFmtId="0" fontId="10" fillId="0" borderId="0" xfId="3" applyFont="1" applyProtection="1"/>
    <xf numFmtId="172" fontId="11" fillId="0" borderId="0" xfId="3" applyNumberFormat="1" applyFont="1" applyFill="1" applyBorder="1" applyAlignment="1" applyProtection="1">
      <alignment horizontal="center"/>
      <protection locked="0"/>
    </xf>
    <xf numFmtId="183" fontId="11" fillId="0" borderId="0" xfId="3" applyNumberFormat="1" applyFont="1" applyFill="1" applyBorder="1" applyAlignment="1" applyProtection="1">
      <alignment horizontal="center"/>
      <protection locked="0"/>
    </xf>
    <xf numFmtId="184" fontId="10" fillId="0" borderId="0" xfId="3" applyNumberFormat="1" applyFont="1" applyFill="1" applyBorder="1" applyAlignment="1" applyProtection="1">
      <alignment vertical="center"/>
    </xf>
    <xf numFmtId="184" fontId="15" fillId="0" borderId="0" xfId="3" applyNumberFormat="1" applyFont="1" applyFill="1" applyBorder="1" applyAlignment="1" applyProtection="1">
      <alignment vertical="center"/>
    </xf>
    <xf numFmtId="0" fontId="11" fillId="0" borderId="0" xfId="3" applyFont="1" applyProtection="1"/>
    <xf numFmtId="185" fontId="18" fillId="0" borderId="1" xfId="0" applyNumberFormat="1" applyFont="1" applyFill="1" applyBorder="1" applyAlignment="1" applyProtection="1">
      <alignment horizontal="center" vertical="center"/>
      <protection locked="0"/>
    </xf>
    <xf numFmtId="185" fontId="19" fillId="0" borderId="0" xfId="0" applyNumberFormat="1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center"/>
    </xf>
    <xf numFmtId="185" fontId="18" fillId="0" borderId="0" xfId="0" applyNumberFormat="1" applyFont="1" applyFill="1" applyAlignment="1" applyProtection="1">
      <alignment horizontal="center" vertical="center"/>
    </xf>
    <xf numFmtId="185" fontId="17" fillId="0" borderId="0" xfId="0" applyNumberFormat="1" applyFont="1" applyFill="1" applyAlignment="1" applyProtection="1">
      <alignment horizontal="left"/>
    </xf>
    <xf numFmtId="185" fontId="20" fillId="0" borderId="0" xfId="0" applyNumberFormat="1" applyFont="1" applyFill="1" applyBorder="1" applyAlignment="1" applyProtection="1">
      <alignment horizontal="left"/>
    </xf>
    <xf numFmtId="0" fontId="16" fillId="0" borderId="0" xfId="3" applyFont="1" applyAlignment="1" applyProtection="1">
      <alignment vertical="center"/>
    </xf>
    <xf numFmtId="185" fontId="18" fillId="0" borderId="0" xfId="0" applyNumberFormat="1" applyFont="1" applyFill="1" applyAlignment="1" applyProtection="1">
      <alignment horizontal="left"/>
    </xf>
    <xf numFmtId="185" fontId="18" fillId="0" borderId="0" xfId="0" applyNumberFormat="1" applyFont="1" applyFill="1" applyAlignment="1" applyProtection="1">
      <alignment horizontal="left" vertical="center"/>
    </xf>
    <xf numFmtId="0" fontId="44" fillId="0" borderId="0" xfId="3" applyFont="1" applyAlignment="1" applyProtection="1"/>
    <xf numFmtId="186" fontId="45" fillId="0" borderId="0" xfId="3" applyNumberFormat="1" applyFont="1" applyAlignment="1" applyProtection="1">
      <alignment horizontal="center" vertical="center"/>
    </xf>
    <xf numFmtId="186" fontId="44" fillId="0" borderId="0" xfId="3" applyNumberFormat="1" applyFont="1" applyAlignment="1" applyProtection="1">
      <alignment horizontal="center"/>
    </xf>
    <xf numFmtId="186" fontId="46" fillId="0" borderId="0" xfId="3" applyNumberFormat="1" applyFont="1" applyAlignment="1" applyProtection="1">
      <alignment horizontal="center" vertical="center"/>
    </xf>
    <xf numFmtId="175" fontId="45" fillId="0" borderId="0" xfId="3" applyNumberFormat="1" applyFont="1" applyFill="1" applyAlignment="1" applyProtection="1">
      <alignment horizontal="center"/>
    </xf>
    <xf numFmtId="175" fontId="45" fillId="0" borderId="0" xfId="3" applyNumberFormat="1" applyFont="1" applyFill="1" applyAlignment="1" applyProtection="1">
      <alignment horizontal="left" vertical="center"/>
    </xf>
    <xf numFmtId="0" fontId="16" fillId="0" borderId="0" xfId="3" applyFont="1" applyAlignment="1" applyProtection="1">
      <alignment horizontal="left" vertical="center"/>
    </xf>
    <xf numFmtId="176" fontId="18" fillId="0" borderId="0" xfId="0" applyNumberFormat="1" applyFont="1" applyFill="1" applyAlignment="1" applyProtection="1">
      <alignment horizontal="center" vertical="center"/>
    </xf>
    <xf numFmtId="176" fontId="18" fillId="0" borderId="0" xfId="0" applyNumberFormat="1" applyFont="1" applyFill="1" applyAlignment="1" applyProtection="1">
      <alignment horizontal="left"/>
    </xf>
    <xf numFmtId="186" fontId="44" fillId="0" borderId="0" xfId="3" applyNumberFormat="1" applyFont="1" applyAlignment="1" applyProtection="1">
      <alignment horizontal="left"/>
    </xf>
    <xf numFmtId="0" fontId="11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/>
    </xf>
    <xf numFmtId="0" fontId="13" fillId="0" borderId="0" xfId="3" applyFont="1" applyAlignment="1" applyProtection="1">
      <alignment horizontal="left" vertical="center"/>
    </xf>
    <xf numFmtId="0" fontId="22" fillId="0" borderId="0" xfId="3" applyFont="1" applyAlignment="1" applyProtection="1">
      <alignment horizontal="left" vertical="center"/>
    </xf>
    <xf numFmtId="0" fontId="13" fillId="0" borderId="0" xfId="3" applyFont="1" applyProtection="1"/>
    <xf numFmtId="185" fontId="18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164" fontId="11" fillId="0" borderId="0" xfId="0" applyNumberFormat="1" applyFont="1" applyFill="1" applyBorder="1" applyAlignment="1" applyProtection="1">
      <alignment horizontal="right"/>
      <protection locked="0"/>
    </xf>
    <xf numFmtId="169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0" fontId="15" fillId="0" borderId="0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left" vertical="center"/>
    </xf>
    <xf numFmtId="0" fontId="22" fillId="0" borderId="0" xfId="0" applyFont="1" applyFill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vertical="center"/>
    </xf>
    <xf numFmtId="49" fontId="10" fillId="0" borderId="0" xfId="0" applyNumberFormat="1" applyFont="1" applyFill="1" applyAlignment="1" applyProtection="1">
      <alignment horizontal="right" vertical="center"/>
    </xf>
    <xf numFmtId="49" fontId="22" fillId="0" borderId="0" xfId="0" applyNumberFormat="1" applyFont="1" applyFill="1" applyAlignment="1" applyProtection="1">
      <alignment vertical="center"/>
    </xf>
    <xf numFmtId="49" fontId="22" fillId="0" borderId="0" xfId="0" applyNumberFormat="1" applyFont="1" applyFill="1" applyAlignment="1" applyProtection="1">
      <alignment horizontal="right" vertical="center"/>
    </xf>
    <xf numFmtId="0" fontId="47" fillId="0" borderId="0" xfId="0" applyFont="1" applyAlignment="1" applyProtection="1">
      <alignment horizontal="right"/>
    </xf>
    <xf numFmtId="0" fontId="47" fillId="0" borderId="0" xfId="0" applyFont="1" applyProtection="1"/>
    <xf numFmtId="0" fontId="13" fillId="0" borderId="0" xfId="0" applyFont="1" applyFill="1" applyAlignment="1" applyProtection="1"/>
    <xf numFmtId="0" fontId="47" fillId="0" borderId="0" xfId="0" applyFont="1" applyAlignment="1" applyProtection="1">
      <alignment vertical="center"/>
    </xf>
    <xf numFmtId="0" fontId="25" fillId="0" borderId="11" xfId="0" applyFont="1" applyFill="1" applyBorder="1" applyAlignment="1" applyProtection="1">
      <alignment horizontal="center"/>
    </xf>
    <xf numFmtId="164" fontId="26" fillId="0" borderId="11" xfId="0" applyNumberFormat="1" applyFont="1" applyFill="1" applyBorder="1" applyAlignment="1" applyProtection="1">
      <alignment horizontal="right" vertical="center"/>
    </xf>
    <xf numFmtId="0" fontId="47" fillId="0" borderId="0" xfId="0" applyFont="1" applyBorder="1" applyProtection="1"/>
    <xf numFmtId="0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6" fillId="0" borderId="11" xfId="0" applyNumberFormat="1" applyFont="1" applyFill="1" applyBorder="1" applyAlignment="1" applyProtection="1">
      <alignment horizontal="center" vertical="center"/>
    </xf>
    <xf numFmtId="174" fontId="26" fillId="0" borderId="11" xfId="0" applyNumberFormat="1" applyFont="1" applyFill="1" applyBorder="1" applyAlignment="1" applyProtection="1">
      <alignment horizontal="right" vertical="center"/>
    </xf>
    <xf numFmtId="174" fontId="26" fillId="0" borderId="11" xfId="0" applyNumberFormat="1" applyFont="1" applyFill="1" applyBorder="1" applyAlignment="1" applyProtection="1">
      <alignment horizontal="right"/>
    </xf>
    <xf numFmtId="175" fontId="27" fillId="0" borderId="0" xfId="0" applyNumberFormat="1" applyFont="1" applyFill="1" applyBorder="1" applyAlignment="1" applyProtection="1">
      <alignment horizontal="left" vertical="center"/>
    </xf>
    <xf numFmtId="0" fontId="47" fillId="0" borderId="0" xfId="0" applyFont="1" applyFill="1" applyProtection="1"/>
    <xf numFmtId="0" fontId="47" fillId="0" borderId="0" xfId="0" applyFont="1" applyFill="1" applyAlignment="1" applyProtection="1">
      <alignment horizontal="right"/>
    </xf>
    <xf numFmtId="0" fontId="47" fillId="0" borderId="0" xfId="0" applyFont="1" applyFill="1" applyAlignment="1" applyProtection="1"/>
    <xf numFmtId="0" fontId="48" fillId="0" borderId="0" xfId="0" applyFont="1" applyFill="1" applyBorder="1" applyAlignment="1" applyProtection="1">
      <alignment horizontal="right"/>
    </xf>
    <xf numFmtId="175" fontId="49" fillId="0" borderId="0" xfId="0" applyNumberFormat="1" applyFont="1" applyFill="1" applyProtection="1"/>
    <xf numFmtId="0" fontId="27" fillId="0" borderId="0" xfId="0" applyFont="1" applyFill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vertical="top"/>
    </xf>
    <xf numFmtId="0" fontId="22" fillId="0" borderId="0" xfId="0" applyFont="1" applyFill="1" applyAlignment="1" applyProtection="1"/>
    <xf numFmtId="0" fontId="22" fillId="0" borderId="0" xfId="0" applyFont="1" applyFill="1" applyBorder="1" applyAlignment="1" applyProtection="1"/>
    <xf numFmtId="0" fontId="22" fillId="0" borderId="0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right"/>
    </xf>
    <xf numFmtId="0" fontId="50" fillId="0" borderId="3" xfId="0" applyFont="1" applyBorder="1" applyAlignment="1" applyProtection="1">
      <alignment horizontal="center" vertical="center"/>
      <protection locked="0"/>
    </xf>
    <xf numFmtId="0" fontId="25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left"/>
      <protection locked="0"/>
    </xf>
    <xf numFmtId="0" fontId="13" fillId="0" borderId="15" xfId="0" applyFont="1" applyFill="1" applyBorder="1" applyAlignment="1" applyProtection="1">
      <alignment horizontal="left"/>
      <protection locked="0"/>
    </xf>
    <xf numFmtId="0" fontId="13" fillId="0" borderId="11" xfId="0" applyFont="1" applyFill="1" applyBorder="1" applyAlignment="1" applyProtection="1">
      <alignment horizontal="center"/>
      <protection locked="0"/>
    </xf>
    <xf numFmtId="0" fontId="13" fillId="0" borderId="13" xfId="0" applyFont="1" applyFill="1" applyBorder="1" applyAlignment="1" applyProtection="1">
      <alignment horizontal="center"/>
      <protection locked="0"/>
    </xf>
    <xf numFmtId="169" fontId="13" fillId="0" borderId="13" xfId="0" applyNumberFormat="1" applyFont="1" applyFill="1" applyBorder="1" applyAlignment="1" applyProtection="1">
      <alignment horizontal="right"/>
      <protection locked="0"/>
    </xf>
    <xf numFmtId="0" fontId="13" fillId="0" borderId="11" xfId="0" applyFont="1" applyFill="1" applyBorder="1" applyAlignment="1" applyProtection="1">
      <alignment horizontal="left"/>
      <protection locked="0"/>
    </xf>
    <xf numFmtId="0" fontId="43" fillId="0" borderId="0" xfId="0" applyFont="1"/>
    <xf numFmtId="0" fontId="10" fillId="0" borderId="0" xfId="0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vertical="center"/>
    </xf>
    <xf numFmtId="0" fontId="51" fillId="0" borderId="0" xfId="0" applyFont="1" applyProtection="1"/>
    <xf numFmtId="0" fontId="43" fillId="0" borderId="0" xfId="0" applyFont="1" applyAlignment="1">
      <alignment horizontal="center"/>
    </xf>
    <xf numFmtId="176" fontId="43" fillId="3" borderId="11" xfId="0" applyNumberFormat="1" applyFont="1" applyFill="1" applyBorder="1" applyProtection="1">
      <protection locked="0"/>
    </xf>
    <xf numFmtId="177" fontId="43" fillId="3" borderId="11" xfId="0" applyNumberFormat="1" applyFont="1" applyFill="1" applyBorder="1" applyProtection="1">
      <protection locked="0"/>
    </xf>
    <xf numFmtId="0" fontId="52" fillId="0" borderId="0" xfId="0" applyFont="1" applyAlignment="1">
      <alignment horizontal="center"/>
    </xf>
    <xf numFmtId="178" fontId="43" fillId="3" borderId="11" xfId="0" applyNumberFormat="1" applyFont="1" applyFill="1" applyBorder="1" applyAlignment="1" applyProtection="1">
      <alignment horizontal="center"/>
      <protection locked="0"/>
    </xf>
    <xf numFmtId="0" fontId="53" fillId="0" borderId="0" xfId="0" applyFont="1" applyAlignment="1">
      <alignment horizontal="center"/>
    </xf>
    <xf numFmtId="0" fontId="44" fillId="0" borderId="0" xfId="0" applyFont="1"/>
    <xf numFmtId="0" fontId="43" fillId="3" borderId="11" xfId="0" applyFont="1" applyFill="1" applyBorder="1" applyAlignment="1" applyProtection="1">
      <alignment horizontal="center"/>
      <protection locked="0"/>
    </xf>
    <xf numFmtId="0" fontId="43" fillId="0" borderId="11" xfId="0" applyFont="1" applyBorder="1"/>
    <xf numFmtId="164" fontId="44" fillId="0" borderId="16" xfId="0" applyNumberFormat="1" applyFont="1" applyBorder="1"/>
    <xf numFmtId="179" fontId="44" fillId="0" borderId="11" xfId="0" applyNumberFormat="1" applyFont="1" applyBorder="1"/>
    <xf numFmtId="0" fontId="52" fillId="0" borderId="0" xfId="0" applyFont="1"/>
    <xf numFmtId="0" fontId="53" fillId="0" borderId="0" xfId="0" applyFont="1" applyBorder="1" applyAlignment="1">
      <alignment horizontal="left"/>
    </xf>
    <xf numFmtId="0" fontId="52" fillId="0" borderId="11" xfId="0" applyFont="1" applyBorder="1" applyAlignment="1" applyProtection="1">
      <alignment horizontal="center"/>
      <protection locked="0"/>
    </xf>
    <xf numFmtId="0" fontId="53" fillId="0" borderId="0" xfId="0" applyFont="1" applyAlignment="1">
      <alignment horizontal="left"/>
    </xf>
    <xf numFmtId="0" fontId="53" fillId="0" borderId="0" xfId="0" applyFont="1"/>
    <xf numFmtId="179" fontId="53" fillId="0" borderId="11" xfId="0" applyNumberFormat="1" applyFont="1" applyBorder="1"/>
    <xf numFmtId="0" fontId="52" fillId="0" borderId="0" xfId="0" applyFont="1" applyAlignment="1">
      <alignment horizontal="left"/>
    </xf>
    <xf numFmtId="179" fontId="52" fillId="0" borderId="11" xfId="0" applyNumberFormat="1" applyFont="1" applyBorder="1"/>
    <xf numFmtId="178" fontId="43" fillId="0" borderId="0" xfId="0" applyNumberFormat="1" applyFont="1" applyBorder="1"/>
    <xf numFmtId="3" fontId="53" fillId="3" borderId="17" xfId="0" applyNumberFormat="1" applyFont="1" applyFill="1" applyBorder="1" applyAlignment="1" applyProtection="1">
      <alignment horizontal="center"/>
      <protection locked="0"/>
    </xf>
    <xf numFmtId="179" fontId="52" fillId="0" borderId="0" xfId="0" applyNumberFormat="1" applyFont="1" applyBorder="1"/>
    <xf numFmtId="179" fontId="52" fillId="0" borderId="17" xfId="0" applyNumberFormat="1" applyFont="1" applyBorder="1"/>
    <xf numFmtId="180" fontId="43" fillId="0" borderId="0" xfId="0" applyNumberFormat="1" applyFont="1" applyAlignment="1">
      <alignment horizontal="center"/>
    </xf>
    <xf numFmtId="179" fontId="53" fillId="3" borderId="11" xfId="0" applyNumberFormat="1" applyFont="1" applyFill="1" applyBorder="1" applyProtection="1">
      <protection locked="0"/>
    </xf>
    <xf numFmtId="3" fontId="52" fillId="0" borderId="0" xfId="0" applyNumberFormat="1" applyFont="1" applyBorder="1"/>
    <xf numFmtId="164" fontId="43" fillId="0" borderId="0" xfId="0" applyNumberFormat="1" applyFont="1" applyAlignment="1">
      <alignment horizontal="center"/>
    </xf>
    <xf numFmtId="0" fontId="22" fillId="0" borderId="0" xfId="3" applyFont="1" applyAlignment="1" applyProtection="1">
      <alignment horizontal="center"/>
      <protection locked="0"/>
    </xf>
    <xf numFmtId="0" fontId="22" fillId="0" borderId="0" xfId="3" applyFont="1" applyAlignment="1" applyProtection="1">
      <alignment horizontal="left"/>
      <protection locked="0"/>
    </xf>
    <xf numFmtId="49" fontId="13" fillId="0" borderId="0" xfId="3" applyNumberFormat="1" applyFont="1" applyProtection="1">
      <protection locked="0"/>
    </xf>
    <xf numFmtId="0" fontId="13" fillId="0" borderId="0" xfId="3" applyFont="1" applyProtection="1">
      <protection locked="0"/>
    </xf>
    <xf numFmtId="0" fontId="13" fillId="0" borderId="0" xfId="3" applyFont="1" applyAlignment="1" applyProtection="1">
      <alignment horizontal="center"/>
      <protection locked="0"/>
    </xf>
    <xf numFmtId="0" fontId="13" fillId="0" borderId="0" xfId="3" applyFont="1" applyAlignment="1" applyProtection="1">
      <alignment horizontal="left"/>
      <protection locked="0"/>
    </xf>
    <xf numFmtId="0" fontId="13" fillId="0" borderId="0" xfId="3" applyFont="1" applyFill="1" applyProtection="1">
      <protection locked="0"/>
    </xf>
    <xf numFmtId="0" fontId="27" fillId="0" borderId="0" xfId="3" applyFont="1" applyFill="1" applyAlignment="1" applyProtection="1">
      <alignment horizontal="center"/>
      <protection locked="0"/>
    </xf>
    <xf numFmtId="0" fontId="30" fillId="0" borderId="0" xfId="3" applyFont="1" applyFill="1" applyAlignment="1" applyProtection="1">
      <alignment horizontal="center"/>
      <protection locked="0"/>
    </xf>
    <xf numFmtId="0" fontId="13" fillId="0" borderId="0" xfId="3" applyFont="1" applyFill="1" applyAlignment="1" applyProtection="1">
      <alignment horizontal="center"/>
      <protection locked="0"/>
    </xf>
    <xf numFmtId="0" fontId="26" fillId="0" borderId="0" xfId="7" applyFont="1" applyFill="1" applyAlignment="1" applyProtection="1">
      <alignment horizontal="center"/>
      <protection locked="0"/>
    </xf>
    <xf numFmtId="164" fontId="26" fillId="0" borderId="0" xfId="7" applyNumberFormat="1" applyFont="1" applyFill="1" applyAlignment="1" applyProtection="1">
      <alignment horizontal="center"/>
      <protection locked="0"/>
    </xf>
    <xf numFmtId="164" fontId="30" fillId="0" borderId="0" xfId="7" applyNumberFormat="1" applyFont="1" applyFill="1" applyAlignment="1" applyProtection="1">
      <alignment horizontal="center"/>
      <protection locked="0"/>
    </xf>
    <xf numFmtId="0" fontId="13" fillId="0" borderId="0" xfId="7" applyFont="1" applyFill="1" applyAlignment="1" applyProtection="1">
      <alignment horizontal="center"/>
      <protection locked="0"/>
    </xf>
    <xf numFmtId="164" fontId="13" fillId="0" borderId="0" xfId="7" applyNumberFormat="1" applyFont="1" applyFill="1" applyAlignment="1" applyProtection="1">
      <alignment horizontal="center"/>
      <protection locked="0"/>
    </xf>
    <xf numFmtId="164" fontId="14" fillId="0" borderId="0" xfId="7" applyNumberFormat="1" applyFont="1" applyFill="1" applyAlignment="1" applyProtection="1">
      <alignment horizontal="center"/>
      <protection locked="0"/>
    </xf>
    <xf numFmtId="164" fontId="13" fillId="0" borderId="0" xfId="3" applyNumberFormat="1" applyFont="1" applyFill="1" applyProtection="1">
      <protection locked="0"/>
    </xf>
    <xf numFmtId="168" fontId="13" fillId="0" borderId="0" xfId="2" applyNumberFormat="1" applyFont="1" applyFill="1" applyProtection="1">
      <protection locked="0"/>
    </xf>
    <xf numFmtId="0" fontId="14" fillId="0" borderId="0" xfId="3" applyFont="1" applyFill="1" applyAlignment="1" applyProtection="1">
      <alignment horizontal="left"/>
      <protection locked="0"/>
    </xf>
    <xf numFmtId="167" fontId="13" fillId="0" borderId="0" xfId="3" applyNumberFormat="1" applyFont="1" applyFill="1" applyProtection="1">
      <protection locked="0"/>
    </xf>
    <xf numFmtId="0" fontId="13" fillId="0" borderId="0" xfId="7" applyFont="1" applyProtection="1">
      <protection locked="0"/>
    </xf>
    <xf numFmtId="0" fontId="13" fillId="0" borderId="0" xfId="7" applyFont="1" applyAlignment="1" applyProtection="1">
      <alignment horizontal="center"/>
      <protection locked="0"/>
    </xf>
    <xf numFmtId="164" fontId="13" fillId="0" borderId="0" xfId="7" applyNumberFormat="1" applyFont="1" applyAlignment="1" applyProtection="1">
      <alignment horizontal="center"/>
      <protection locked="0"/>
    </xf>
    <xf numFmtId="0" fontId="13" fillId="0" borderId="0" xfId="7" applyFont="1" applyFill="1" applyProtection="1">
      <protection locked="0"/>
    </xf>
    <xf numFmtId="164" fontId="13" fillId="0" borderId="0" xfId="7" applyNumberFormat="1" applyFont="1" applyFill="1" applyAlignment="1" applyProtection="1">
      <protection locked="0"/>
    </xf>
    <xf numFmtId="164" fontId="13" fillId="0" borderId="0" xfId="7" applyNumberFormat="1" applyFont="1" applyFill="1" applyProtection="1">
      <protection locked="0"/>
    </xf>
    <xf numFmtId="164" fontId="13" fillId="0" borderId="0" xfId="7" applyNumberFormat="1" applyFont="1" applyProtection="1">
      <protection locked="0"/>
    </xf>
    <xf numFmtId="164" fontId="13" fillId="0" borderId="0" xfId="7" applyNumberFormat="1" applyFont="1" applyAlignment="1" applyProtection="1">
      <protection locked="0"/>
    </xf>
    <xf numFmtId="165" fontId="13" fillId="0" borderId="0" xfId="7" applyNumberFormat="1" applyFont="1" applyFill="1" applyAlignment="1" applyProtection="1">
      <alignment horizontal="center"/>
      <protection locked="0"/>
    </xf>
    <xf numFmtId="165" fontId="14" fillId="0" borderId="0" xfId="7" applyNumberFormat="1" applyFont="1" applyFill="1" applyAlignment="1" applyProtection="1">
      <alignment horizontal="center"/>
      <protection locked="0"/>
    </xf>
    <xf numFmtId="164" fontId="22" fillId="0" borderId="0" xfId="7" applyNumberFormat="1" applyFont="1" applyFill="1" applyAlignment="1" applyProtection="1">
      <alignment horizontal="center"/>
      <protection locked="0"/>
    </xf>
    <xf numFmtId="164" fontId="22" fillId="0" borderId="0" xfId="7" applyNumberFormat="1" applyFont="1" applyFill="1" applyProtection="1">
      <protection locked="0"/>
    </xf>
    <xf numFmtId="164" fontId="22" fillId="0" borderId="0" xfId="7" applyNumberFormat="1" applyFont="1" applyProtection="1">
      <protection locked="0"/>
    </xf>
    <xf numFmtId="164" fontId="22" fillId="0" borderId="0" xfId="7" applyNumberFormat="1" applyFont="1" applyAlignment="1" applyProtection="1">
      <alignment horizontal="center"/>
      <protection locked="0"/>
    </xf>
    <xf numFmtId="0" fontId="22" fillId="0" borderId="0" xfId="7" applyFont="1" applyAlignment="1" applyProtection="1">
      <alignment horizontal="center"/>
      <protection locked="0"/>
    </xf>
    <xf numFmtId="164" fontId="13" fillId="0" borderId="0" xfId="7" applyNumberFormat="1" applyFont="1" applyAlignment="1" applyProtection="1">
      <alignment horizontal="right"/>
      <protection locked="0"/>
    </xf>
    <xf numFmtId="0" fontId="54" fillId="0" borderId="0" xfId="1" applyFont="1" applyAlignment="1" applyProtection="1">
      <alignment horizontal="left"/>
      <protection locked="0"/>
    </xf>
    <xf numFmtId="0" fontId="10" fillId="2" borderId="0" xfId="3" applyFont="1" applyFill="1" applyAlignment="1">
      <alignment horizontal="center" vertical="center" wrapText="1"/>
    </xf>
    <xf numFmtId="0" fontId="10" fillId="3" borderId="0" xfId="3" applyFont="1" applyFill="1" applyAlignment="1">
      <alignment horizontal="center" vertical="center" wrapText="1"/>
    </xf>
    <xf numFmtId="0" fontId="11" fillId="2" borderId="0" xfId="3" applyFont="1" applyFill="1" applyAlignment="1">
      <alignment horizontal="left" wrapText="1"/>
    </xf>
    <xf numFmtId="0" fontId="11" fillId="3" borderId="0" xfId="3" applyFont="1" applyFill="1" applyAlignment="1">
      <alignment horizontal="left" wrapText="1"/>
    </xf>
    <xf numFmtId="0" fontId="23" fillId="2" borderId="0" xfId="3" applyFont="1" applyFill="1" applyAlignment="1">
      <alignment horizontal="left" wrapText="1"/>
    </xf>
    <xf numFmtId="0" fontId="16" fillId="2" borderId="0" xfId="3" applyFont="1" applyFill="1" applyAlignment="1">
      <alignment horizontal="left" wrapText="1"/>
    </xf>
    <xf numFmtId="0" fontId="11" fillId="3" borderId="0" xfId="3" applyFont="1" applyFill="1" applyAlignment="1">
      <alignment wrapText="1"/>
    </xf>
    <xf numFmtId="0" fontId="11" fillId="2" borderId="0" xfId="3" applyFont="1" applyFill="1" applyAlignment="1">
      <alignment wrapText="1"/>
    </xf>
    <xf numFmtId="0" fontId="42" fillId="0" borderId="1" xfId="0" applyFont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3" fillId="0" borderId="0" xfId="0" applyFont="1" applyFill="1" applyAlignment="1" applyProtection="1">
      <alignment horizontal="right" vertical="center"/>
    </xf>
    <xf numFmtId="0" fontId="13" fillId="0" borderId="0" xfId="3" applyFont="1" applyFill="1" applyAlignment="1" applyProtection="1">
      <alignment horizontal="right" vertical="center"/>
    </xf>
    <xf numFmtId="0" fontId="13" fillId="0" borderId="7" xfId="0" applyFont="1" applyFill="1" applyBorder="1" applyAlignment="1" applyProtection="1">
      <alignment horizontal="left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33" fillId="0" borderId="0" xfId="0" applyFont="1" applyFill="1" applyBorder="1" applyAlignment="1" applyProtection="1"/>
    <xf numFmtId="164" fontId="26" fillId="0" borderId="0" xfId="0" applyNumberFormat="1" applyFont="1" applyFill="1" applyBorder="1" applyAlignment="1" applyProtection="1">
      <alignment horizontal="right" vertical="center"/>
    </xf>
    <xf numFmtId="174" fontId="26" fillId="0" borderId="0" xfId="0" applyNumberFormat="1" applyFont="1" applyFill="1" applyBorder="1" applyAlignment="1" applyProtection="1">
      <alignment horizontal="right" vertical="center"/>
    </xf>
    <xf numFmtId="174" fontId="26" fillId="0" borderId="0" xfId="0" applyNumberFormat="1" applyFont="1" applyFill="1" applyBorder="1" applyAlignment="1" applyProtection="1">
      <alignment horizontal="right"/>
    </xf>
    <xf numFmtId="0" fontId="25" fillId="0" borderId="4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Fill="1" applyBorder="1" applyAlignment="1" applyProtection="1">
      <alignment horizontal="right" vertical="center"/>
    </xf>
    <xf numFmtId="0" fontId="43" fillId="0" borderId="0" xfId="0" applyFont="1" applyBorder="1" applyAlignment="1" applyProtection="1">
      <alignment horizontal="right"/>
    </xf>
    <xf numFmtId="49" fontId="22" fillId="0" borderId="1" xfId="0" applyNumberFormat="1" applyFont="1" applyFill="1" applyBorder="1" applyAlignment="1" applyProtection="1">
      <alignment vertical="center"/>
    </xf>
    <xf numFmtId="0" fontId="47" fillId="0" borderId="1" xfId="0" applyFont="1" applyBorder="1" applyProtection="1"/>
    <xf numFmtId="49" fontId="22" fillId="0" borderId="1" xfId="0" applyNumberFormat="1" applyFont="1" applyFill="1" applyBorder="1" applyAlignment="1" applyProtection="1">
      <alignment horizontal="right" vertical="center"/>
    </xf>
    <xf numFmtId="0" fontId="47" fillId="0" borderId="1" xfId="0" applyFont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49" fontId="22" fillId="0" borderId="0" xfId="0" applyNumberFormat="1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>
      <alignment horizontal="right" vertical="center"/>
    </xf>
    <xf numFmtId="0" fontId="47" fillId="0" borderId="0" xfId="0" applyFont="1" applyBorder="1" applyAlignment="1" applyProtection="1">
      <alignment horizontal="right"/>
    </xf>
    <xf numFmtId="0" fontId="33" fillId="0" borderId="1" xfId="0" applyFont="1" applyFill="1" applyBorder="1" applyAlignment="1" applyProtection="1"/>
    <xf numFmtId="0" fontId="36" fillId="0" borderId="8" xfId="0" applyFont="1" applyBorder="1" applyProtection="1"/>
    <xf numFmtId="49" fontId="13" fillId="0" borderId="0" xfId="0" applyNumberFormat="1" applyFont="1" applyFill="1" applyAlignment="1" applyProtection="1">
      <alignment horizontal="left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/>
    </xf>
    <xf numFmtId="0" fontId="32" fillId="0" borderId="0" xfId="0" applyFont="1" applyFill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171" fontId="13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</xf>
    <xf numFmtId="170" fontId="11" fillId="0" borderId="0" xfId="0" applyNumberFormat="1" applyFont="1" applyFill="1" applyAlignment="1" applyProtection="1">
      <alignment horizontal="right"/>
      <protection locked="0"/>
    </xf>
    <xf numFmtId="0" fontId="42" fillId="0" borderId="7" xfId="0" applyFont="1" applyBorder="1" applyAlignment="1">
      <alignment horizontal="left" vertical="center"/>
    </xf>
    <xf numFmtId="0" fontId="42" fillId="0" borderId="5" xfId="0" applyFont="1" applyBorder="1" applyAlignment="1">
      <alignment horizontal="left" vertical="center"/>
    </xf>
    <xf numFmtId="0" fontId="41" fillId="0" borderId="2" xfId="0" applyFont="1" applyBorder="1" applyAlignment="1">
      <alignment horizontal="left" vertical="center"/>
    </xf>
    <xf numFmtId="170" fontId="11" fillId="0" borderId="0" xfId="0" applyNumberFormat="1" applyFont="1" applyFill="1" applyAlignment="1" applyProtection="1">
      <alignment horizontal="center" vertical="center"/>
      <protection locked="0"/>
    </xf>
    <xf numFmtId="14" fontId="13" fillId="0" borderId="0" xfId="0" applyNumberFormat="1" applyFont="1" applyFill="1" applyAlignment="1" applyProtection="1">
      <alignment horizontal="left" vertical="center"/>
      <protection locked="0"/>
    </xf>
    <xf numFmtId="172" fontId="13" fillId="0" borderId="0" xfId="0" applyNumberFormat="1" applyFont="1" applyFill="1" applyAlignment="1" applyProtection="1">
      <alignment horizontal="left" vertical="center"/>
      <protection locked="0"/>
    </xf>
    <xf numFmtId="173" fontId="13" fillId="0" borderId="0" xfId="0" applyNumberFormat="1" applyFont="1" applyFill="1" applyAlignment="1" applyProtection="1">
      <alignment horizontal="left" vertical="center"/>
      <protection locked="0"/>
    </xf>
    <xf numFmtId="0" fontId="13" fillId="0" borderId="11" xfId="0" applyFont="1" applyFill="1" applyBorder="1" applyAlignment="1" applyProtection="1">
      <alignment horizontal="center" vertical="center"/>
      <protection locked="0"/>
    </xf>
    <xf numFmtId="175" fontId="27" fillId="0" borderId="11" xfId="0" applyNumberFormat="1" applyFont="1" applyFill="1" applyBorder="1" applyAlignment="1" applyProtection="1">
      <alignment horizontal="right" vertical="center"/>
    </xf>
    <xf numFmtId="175" fontId="27" fillId="0" borderId="0" xfId="0" applyNumberFormat="1" applyFont="1" applyFill="1" applyBorder="1" applyAlignment="1" applyProtection="1">
      <alignment horizontal="right" vertical="center"/>
    </xf>
    <xf numFmtId="0" fontId="56" fillId="0" borderId="0" xfId="0" applyFont="1" applyAlignment="1" applyProtection="1">
      <alignment vertical="center"/>
    </xf>
    <xf numFmtId="0" fontId="55" fillId="0" borderId="0" xfId="0" applyFont="1" applyAlignment="1" applyProtection="1">
      <alignment vertical="center"/>
    </xf>
    <xf numFmtId="0" fontId="36" fillId="0" borderId="0" xfId="0" applyFont="1" applyProtection="1">
      <protection locked="0"/>
    </xf>
    <xf numFmtId="0" fontId="36" fillId="0" borderId="0" xfId="0" applyFont="1" applyBorder="1" applyProtection="1">
      <protection locked="0"/>
    </xf>
    <xf numFmtId="0" fontId="29" fillId="0" borderId="0" xfId="0" applyFont="1" applyFill="1" applyAlignment="1" applyProtection="1">
      <alignment vertical="top"/>
    </xf>
    <xf numFmtId="0" fontId="14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vertical="center"/>
    </xf>
    <xf numFmtId="0" fontId="25" fillId="0" borderId="4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/>
    </xf>
    <xf numFmtId="0" fontId="22" fillId="0" borderId="2" xfId="0" applyFont="1" applyFill="1" applyBorder="1" applyAlignment="1" applyProtection="1">
      <alignment vertical="center"/>
    </xf>
    <xf numFmtId="0" fontId="14" fillId="0" borderId="0" xfId="3" applyFont="1" applyAlignment="1" applyProtection="1">
      <alignment horizontal="left" vertical="center"/>
    </xf>
    <xf numFmtId="0" fontId="57" fillId="0" borderId="0" xfId="0" applyFont="1" applyFill="1" applyAlignment="1" applyProtection="1">
      <alignment vertical="top"/>
    </xf>
    <xf numFmtId="0" fontId="14" fillId="0" borderId="0" xfId="3" applyFont="1" applyFill="1" applyAlignment="1" applyProtection="1"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36" fillId="0" borderId="4" xfId="0" applyFont="1" applyBorder="1" applyAlignment="1" applyProtection="1">
      <alignment horizontal="right"/>
    </xf>
    <xf numFmtId="0" fontId="36" fillId="0" borderId="6" xfId="0" applyFont="1" applyBorder="1" applyAlignment="1" applyProtection="1">
      <alignment horizontal="right"/>
    </xf>
    <xf numFmtId="0" fontId="40" fillId="0" borderId="8" xfId="0" applyFont="1" applyBorder="1" applyAlignment="1" applyProtection="1">
      <alignment horizontal="right"/>
    </xf>
    <xf numFmtId="0" fontId="26" fillId="0" borderId="11" xfId="0" applyFont="1" applyBorder="1" applyAlignment="1" applyProtection="1">
      <alignment horizontal="center" vertical="center"/>
      <protection locked="0"/>
    </xf>
    <xf numFmtId="0" fontId="26" fillId="0" borderId="1" xfId="0" applyFont="1" applyFill="1" applyBorder="1" applyAlignment="1" applyProtection="1">
      <alignment horizontal="center" vertical="center"/>
      <protection locked="0"/>
    </xf>
    <xf numFmtId="176" fontId="17" fillId="0" borderId="0" xfId="0" applyNumberFormat="1" applyFont="1" applyFill="1" applyAlignment="1" applyProtection="1">
      <alignment horizontal="center"/>
    </xf>
    <xf numFmtId="0" fontId="14" fillId="0" borderId="1" xfId="3" applyFont="1" applyBorder="1" applyAlignment="1" applyProtection="1">
      <alignment horizontal="left" vertical="center"/>
    </xf>
    <xf numFmtId="0" fontId="10" fillId="0" borderId="1" xfId="3" applyFont="1" applyFill="1" applyBorder="1" applyProtection="1"/>
    <xf numFmtId="0" fontId="11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/>
    </xf>
    <xf numFmtId="164" fontId="11" fillId="0" borderId="1" xfId="0" applyNumberFormat="1" applyFont="1" applyFill="1" applyBorder="1" applyAlignment="1" applyProtection="1">
      <alignment horizontal="right"/>
    </xf>
    <xf numFmtId="169" fontId="11" fillId="0" borderId="1" xfId="0" applyNumberFormat="1" applyFont="1" applyFill="1" applyBorder="1" applyAlignment="1" applyProtection="1">
      <alignment horizontal="right"/>
    </xf>
    <xf numFmtId="0" fontId="23" fillId="0" borderId="0" xfId="3" applyFont="1" applyAlignment="1" applyProtection="1">
      <alignment horizontal="center" vertical="center"/>
      <protection locked="0"/>
    </xf>
    <xf numFmtId="0" fontId="10" fillId="0" borderId="0" xfId="3" applyFont="1" applyBorder="1" applyAlignment="1" applyProtection="1">
      <alignment horizontal="left" vertical="center"/>
    </xf>
    <xf numFmtId="0" fontId="23" fillId="0" borderId="0" xfId="3" applyFont="1" applyBorder="1" applyAlignment="1" applyProtection="1">
      <alignment horizontal="left" vertical="center"/>
    </xf>
    <xf numFmtId="173" fontId="44" fillId="0" borderId="11" xfId="3" applyNumberFormat="1" applyFont="1" applyBorder="1" applyAlignment="1" applyProtection="1">
      <alignment horizontal="center"/>
      <protection locked="0"/>
    </xf>
    <xf numFmtId="176" fontId="21" fillId="0" borderId="11" xfId="0" applyNumberFormat="1" applyFont="1" applyFill="1" applyBorder="1" applyAlignment="1" applyProtection="1">
      <alignment horizontal="center" vertical="center"/>
    </xf>
    <xf numFmtId="176" fontId="24" fillId="0" borderId="11" xfId="0" applyNumberFormat="1" applyFont="1" applyFill="1" applyBorder="1" applyAlignment="1" applyProtection="1">
      <alignment horizontal="center" vertical="center"/>
    </xf>
    <xf numFmtId="0" fontId="59" fillId="0" borderId="0" xfId="3" applyFont="1" applyBorder="1" applyAlignment="1" applyProtection="1">
      <alignment horizontal="left" vertical="center"/>
    </xf>
    <xf numFmtId="167" fontId="13" fillId="0" borderId="11" xfId="0" applyNumberFormat="1" applyFont="1" applyFill="1" applyBorder="1" applyAlignment="1" applyProtection="1">
      <alignment horizontal="right"/>
      <protection locked="0"/>
    </xf>
    <xf numFmtId="174" fontId="22" fillId="0" borderId="17" xfId="0" applyNumberFormat="1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184" fontId="11" fillId="0" borderId="11" xfId="3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0" fontId="43" fillId="0" borderId="0" xfId="0" applyFont="1" applyAlignment="1" applyProtection="1">
      <alignment vertical="center"/>
    </xf>
    <xf numFmtId="14" fontId="11" fillId="0" borderId="0" xfId="3" applyNumberFormat="1" applyFont="1" applyFill="1" applyBorder="1" applyAlignment="1" applyProtection="1">
      <alignment horizontal="left" vertical="center"/>
      <protection locked="0"/>
    </xf>
    <xf numFmtId="181" fontId="11" fillId="0" borderId="0" xfId="3" applyNumberFormat="1" applyFont="1" applyFill="1" applyBorder="1" applyAlignment="1" applyProtection="1">
      <alignment horizontal="left" vertical="center"/>
      <protection locked="0"/>
    </xf>
    <xf numFmtId="182" fontId="11" fillId="0" borderId="0" xfId="3" applyNumberFormat="1" applyFont="1" applyFill="1" applyBorder="1" applyAlignment="1" applyProtection="1">
      <alignment horizontal="left" vertical="center"/>
    </xf>
    <xf numFmtId="182" fontId="11" fillId="0" borderId="0" xfId="3" applyNumberFormat="1" applyFont="1" applyFill="1" applyBorder="1" applyAlignment="1" applyProtection="1">
      <alignment horizontal="left" vertical="center"/>
      <protection locked="0"/>
    </xf>
    <xf numFmtId="173" fontId="13" fillId="0" borderId="0" xfId="0" applyNumberFormat="1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horizontal="left" vertical="center"/>
    </xf>
    <xf numFmtId="14" fontId="13" fillId="0" borderId="0" xfId="0" applyNumberFormat="1" applyFont="1" applyFill="1" applyAlignment="1" applyProtection="1">
      <alignment horizontal="left" vertical="center"/>
    </xf>
    <xf numFmtId="171" fontId="13" fillId="0" borderId="0" xfId="0" applyNumberFormat="1" applyFont="1" applyFill="1" applyAlignment="1" applyProtection="1">
      <alignment horizontal="left" vertical="center"/>
    </xf>
    <xf numFmtId="172" fontId="13" fillId="0" borderId="0" xfId="0" applyNumberFormat="1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vertical="center"/>
      <protection locked="0"/>
    </xf>
    <xf numFmtId="0" fontId="26" fillId="0" borderId="13" xfId="0" applyFont="1" applyFill="1" applyBorder="1" applyAlignment="1" applyProtection="1">
      <alignment horizontal="center"/>
      <protection locked="0"/>
    </xf>
    <xf numFmtId="0" fontId="26" fillId="0" borderId="13" xfId="0" applyFont="1" applyFill="1" applyBorder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6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26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vertical="center"/>
    </xf>
    <xf numFmtId="0" fontId="33" fillId="0" borderId="0" xfId="3" applyFont="1" applyAlignment="1" applyProtection="1">
      <alignment horizontal="left"/>
      <protection locked="0"/>
    </xf>
    <xf numFmtId="0" fontId="22" fillId="0" borderId="0" xfId="3" applyFont="1" applyProtection="1">
      <protection locked="0"/>
    </xf>
    <xf numFmtId="0" fontId="22" fillId="0" borderId="17" xfId="3" applyFont="1" applyBorder="1" applyAlignment="1" applyProtection="1">
      <alignment horizontal="center"/>
      <protection locked="0"/>
    </xf>
    <xf numFmtId="0" fontId="14" fillId="0" borderId="0" xfId="3" applyFont="1" applyFill="1" applyAlignment="1" applyProtection="1">
      <alignment horizontal="center"/>
      <protection locked="0"/>
    </xf>
    <xf numFmtId="0" fontId="26" fillId="0" borderId="0" xfId="3" applyFont="1" applyFill="1" applyAlignment="1" applyProtection="1">
      <alignment horizontal="center"/>
      <protection locked="0"/>
    </xf>
    <xf numFmtId="167" fontId="13" fillId="0" borderId="0" xfId="7" applyNumberFormat="1" applyFont="1" applyFill="1" applyAlignment="1" applyProtection="1">
      <alignment horizontal="center"/>
      <protection locked="0"/>
    </xf>
    <xf numFmtId="167" fontId="14" fillId="0" borderId="0" xfId="7" applyNumberFormat="1" applyFont="1" applyFill="1" applyAlignment="1" applyProtection="1">
      <alignment horizontal="center"/>
      <protection locked="0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43" fillId="0" borderId="0" xfId="0" applyNumberFormat="1" applyFont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50" fillId="0" borderId="3" xfId="0" applyFont="1" applyBorder="1" applyAlignment="1" applyProtection="1">
      <alignment horizontal="center" vertical="center"/>
    </xf>
    <xf numFmtId="0" fontId="50" fillId="0" borderId="4" xfId="0" applyFont="1" applyBorder="1" applyAlignment="1" applyProtection="1">
      <alignment horizontal="center" vertical="center"/>
    </xf>
    <xf numFmtId="0" fontId="50" fillId="0" borderId="2" xfId="0" applyFont="1" applyBorder="1" applyAlignment="1" applyProtection="1">
      <alignment horizontal="center" vertical="center"/>
    </xf>
    <xf numFmtId="0" fontId="25" fillId="0" borderId="3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Fill="1" applyBorder="1" applyAlignment="1" applyProtection="1">
      <alignment horizontal="right" vertical="center"/>
    </xf>
    <xf numFmtId="0" fontId="25" fillId="0" borderId="16" xfId="0" applyFont="1" applyFill="1" applyBorder="1" applyAlignment="1" applyProtection="1">
      <alignment horizontal="right" vertical="center"/>
    </xf>
    <xf numFmtId="0" fontId="26" fillId="0" borderId="14" xfId="0" applyFont="1" applyFill="1" applyBorder="1" applyAlignment="1" applyProtection="1">
      <alignment horizontal="right" vertical="center"/>
    </xf>
    <xf numFmtId="0" fontId="26" fillId="0" borderId="16" xfId="0" applyFont="1" applyFill="1" applyBorder="1" applyAlignment="1" applyProtection="1">
      <alignment horizontal="right" vertical="center"/>
    </xf>
    <xf numFmtId="0" fontId="25" fillId="0" borderId="14" xfId="0" applyFont="1" applyFill="1" applyBorder="1" applyAlignment="1" applyProtection="1">
      <alignment horizontal="right" vertical="center" wrapText="1"/>
    </xf>
    <xf numFmtId="0" fontId="25" fillId="0" borderId="16" xfId="0" applyFont="1" applyFill="1" applyBorder="1" applyAlignment="1" applyProtection="1">
      <alignment horizontal="right" vertical="center" wrapText="1"/>
    </xf>
    <xf numFmtId="0" fontId="27" fillId="0" borderId="14" xfId="0" applyFont="1" applyFill="1" applyBorder="1" applyAlignment="1" applyProtection="1">
      <alignment horizontal="right" vertical="center"/>
    </xf>
    <xf numFmtId="0" fontId="27" fillId="0" borderId="16" xfId="0" applyFont="1" applyFill="1" applyBorder="1" applyAlignment="1" applyProtection="1">
      <alignment horizontal="right" vertical="center"/>
    </xf>
    <xf numFmtId="0" fontId="27" fillId="0" borderId="3" xfId="0" applyFont="1" applyFill="1" applyBorder="1" applyAlignment="1" applyProtection="1">
      <alignment horizontal="right" vertical="center"/>
    </xf>
    <xf numFmtId="49" fontId="13" fillId="0" borderId="0" xfId="0" applyNumberFormat="1" applyFont="1" applyFill="1" applyAlignment="1" applyProtection="1">
      <alignment horizontal="left" vertical="center"/>
      <protection locked="0"/>
    </xf>
    <xf numFmtId="174" fontId="22" fillId="0" borderId="9" xfId="0" applyNumberFormat="1" applyFont="1" applyFill="1" applyBorder="1" applyAlignment="1" applyProtection="1">
      <alignment horizontal="center" vertical="center"/>
    </xf>
    <xf numFmtId="174" fontId="22" fillId="0" borderId="1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right" vertical="center"/>
    </xf>
    <xf numFmtId="0" fontId="33" fillId="0" borderId="18" xfId="0" applyFont="1" applyFill="1" applyBorder="1" applyAlignment="1" applyProtection="1">
      <alignment horizontal="right" vertical="center"/>
    </xf>
    <xf numFmtId="0" fontId="13" fillId="0" borderId="0" xfId="3" applyFont="1" applyFill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  <protection locked="0"/>
    </xf>
    <xf numFmtId="49" fontId="11" fillId="0" borderId="0" xfId="0" applyNumberFormat="1" applyFont="1" applyFill="1" applyAlignment="1" applyProtection="1">
      <alignment horizontal="left" vertical="center"/>
      <protection locked="0"/>
    </xf>
    <xf numFmtId="0" fontId="26" fillId="0" borderId="14" xfId="0" applyFont="1" applyFill="1" applyBorder="1" applyAlignment="1" applyProtection="1">
      <alignment horizontal="right"/>
    </xf>
    <xf numFmtId="0" fontId="26" fillId="0" borderId="16" xfId="0" applyFont="1" applyFill="1" applyBorder="1" applyAlignment="1" applyProtection="1">
      <alignment horizontal="right"/>
    </xf>
    <xf numFmtId="0" fontId="25" fillId="0" borderId="14" xfId="0" applyFont="1" applyFill="1" applyBorder="1" applyAlignment="1" applyProtection="1">
      <alignment horizontal="right" wrapText="1"/>
    </xf>
    <xf numFmtId="0" fontId="25" fillId="0" borderId="16" xfId="0" applyFont="1" applyFill="1" applyBorder="1" applyAlignment="1" applyProtection="1">
      <alignment horizontal="right" wrapText="1"/>
    </xf>
    <xf numFmtId="49" fontId="47" fillId="0" borderId="0" xfId="0" applyNumberFormat="1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 vertical="center"/>
      <protection locked="0"/>
    </xf>
    <xf numFmtId="0" fontId="14" fillId="0" borderId="0" xfId="3" applyFont="1" applyBorder="1" applyAlignment="1" applyProtection="1">
      <alignment horizontal="right"/>
    </xf>
    <xf numFmtId="166" fontId="29" fillId="4" borderId="9" xfId="3" applyNumberFormat="1" applyFont="1" applyFill="1" applyBorder="1" applyAlignment="1" applyProtection="1">
      <alignment horizontal="center"/>
      <protection locked="0"/>
    </xf>
    <xf numFmtId="166" fontId="29" fillId="4" borderId="10" xfId="3" applyNumberFormat="1" applyFont="1" applyFill="1" applyBorder="1" applyAlignment="1" applyProtection="1">
      <alignment horizontal="center"/>
      <protection locked="0"/>
    </xf>
    <xf numFmtId="14" fontId="14" fillId="0" borderId="0" xfId="7" applyNumberFormat="1" applyFont="1" applyFill="1" applyBorder="1" applyAlignment="1" applyProtection="1">
      <alignment horizontal="center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22" fillId="0" borderId="18" xfId="3" applyFont="1" applyFill="1" applyBorder="1" applyAlignment="1" applyProtection="1">
      <alignment horizontal="left"/>
      <protection locked="0"/>
    </xf>
  </cellXfs>
  <cellStyles count="9">
    <cellStyle name="Link" xfId="1" builtinId="8"/>
    <cellStyle name="Prozent" xfId="2" builtinId="5"/>
    <cellStyle name="Standard" xfId="0" builtinId="0"/>
    <cellStyle name="Standard 2" xfId="3" xr:uid="{00000000-0005-0000-0000-000003000000}"/>
    <cellStyle name="Standard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_TrierStadtlauf2008-Messdaten_20080404" xfId="7" xr:uid="{00000000-0005-0000-0000-000007000000}"/>
    <cellStyle name="Währung 2" xfId="8" xr:uid="{00000000-0005-0000-0000-000008000000}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511175</xdr:colOff>
      <xdr:row>0</xdr:row>
      <xdr:rowOff>30766</xdr:rowOff>
    </xdr:from>
    <xdr:to>
      <xdr:col>14</xdr:col>
      <xdr:colOff>714375</xdr:colOff>
      <xdr:row>2</xdr:row>
      <xdr:rowOff>261443</xdr:rowOff>
    </xdr:to>
    <xdr:pic>
      <xdr:nvPicPr>
        <xdr:cNvPr id="8316" name="Grafik 3">
          <a:extLst>
            <a:ext uri="{FF2B5EF4-FFF2-40B4-BE49-F238E27FC236}">
              <a16:creationId xmlns:a16="http://schemas.microsoft.com/office/drawing/2014/main" id="{00000000-0008-0000-0100-00007C2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30766"/>
          <a:ext cx="2114550" cy="8021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699223</xdr:colOff>
      <xdr:row>0</xdr:row>
      <xdr:rowOff>50800</xdr:rowOff>
    </xdr:from>
    <xdr:to>
      <xdr:col>14</xdr:col>
      <xdr:colOff>831850</xdr:colOff>
      <xdr:row>2</xdr:row>
      <xdr:rowOff>266700</xdr:rowOff>
    </xdr:to>
    <xdr:pic>
      <xdr:nvPicPr>
        <xdr:cNvPr id="63589" name="Grafik 2">
          <a:extLst>
            <a:ext uri="{FF2B5EF4-FFF2-40B4-BE49-F238E27FC236}">
              <a16:creationId xmlns:a16="http://schemas.microsoft.com/office/drawing/2014/main" id="{00000000-0008-0000-0300-000065F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823" y="50800"/>
          <a:ext cx="2202727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425450</xdr:colOff>
      <xdr:row>0</xdr:row>
      <xdr:rowOff>33928</xdr:rowOff>
    </xdr:from>
    <xdr:to>
      <xdr:col>12</xdr:col>
      <xdr:colOff>879475</xdr:colOff>
      <xdr:row>2</xdr:row>
      <xdr:rowOff>263525</xdr:rowOff>
    </xdr:to>
    <xdr:pic>
      <xdr:nvPicPr>
        <xdr:cNvPr id="66579" name="Grafik 2">
          <a:extLst>
            <a:ext uri="{FF2B5EF4-FFF2-40B4-BE49-F238E27FC236}">
              <a16:creationId xmlns:a16="http://schemas.microsoft.com/office/drawing/2014/main" id="{00000000-0008-0000-0200-000013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33928"/>
          <a:ext cx="2244725" cy="801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438150</xdr:colOff>
      <xdr:row>0</xdr:row>
      <xdr:rowOff>43114</xdr:rowOff>
    </xdr:from>
    <xdr:to>
      <xdr:col>13</xdr:col>
      <xdr:colOff>0</xdr:colOff>
      <xdr:row>2</xdr:row>
      <xdr:rowOff>266700</xdr:rowOff>
    </xdr:to>
    <xdr:pic>
      <xdr:nvPicPr>
        <xdr:cNvPr id="15507" name="Grafik 2">
          <a:extLst>
            <a:ext uri="{FF2B5EF4-FFF2-40B4-BE49-F238E27FC236}">
              <a16:creationId xmlns:a16="http://schemas.microsoft.com/office/drawing/2014/main" id="{00000000-0008-0000-0500-000093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43114"/>
          <a:ext cx="2171700" cy="795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ndard\Documents\DLV-Streckenvermessung\2018-Formulare\DLV-VermFormular_18.3\DLV-VermFormular-2-Vermesse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Kalibrierung+Auswertung"/>
      <sheetName val="Auswertung(Fortsetzung)"/>
      <sheetName val="Eichstrecke-Messband"/>
      <sheetName val="Kalibrierung"/>
      <sheetName val="Sollwerte-Messung"/>
      <sheetName val="Messdaten"/>
      <sheetName val="Teilstrecken"/>
      <sheetName val="Berechnung"/>
      <sheetName val="Kilometrierung"/>
      <sheetName val="Dropdown-Steuerblat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IAAF/DLV-Streckenvermesser (A-Grad):</v>
          </cell>
        </row>
        <row r="2">
          <cell r="A2" t="str">
            <v>IAAF/DLV-Streckenvermesser (B-Grad):</v>
          </cell>
        </row>
        <row r="3">
          <cell r="A3" t="str">
            <v>DLV-Streckenvermesser (C-Grad):</v>
          </cell>
        </row>
        <row r="4">
          <cell r="A4" t="str">
            <v>DLV-Streckenvermesser (D-Grad):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jrun1957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20"/>
  <sheetViews>
    <sheetView view="pageLayout" zoomScaleNormal="100" workbookViewId="0">
      <selection activeCell="A4" sqref="A4"/>
    </sheetView>
  </sheetViews>
  <sheetFormatPr baseColWidth="10" defaultColWidth="11.453125" defaultRowHeight="14" x14ac:dyDescent="0.3"/>
  <cols>
    <col min="1" max="1" width="111" style="145" bestFit="1" customWidth="1"/>
    <col min="2" max="16384" width="11.453125" style="145"/>
  </cols>
  <sheetData>
    <row r="1" spans="1:1" x14ac:dyDescent="0.3">
      <c r="A1" s="214" t="s">
        <v>0</v>
      </c>
    </row>
    <row r="2" spans="1:1" ht="15" customHeight="1" x14ac:dyDescent="0.3">
      <c r="A2" s="215"/>
    </row>
    <row r="3" spans="1:1" ht="56" x14ac:dyDescent="0.3">
      <c r="A3" s="216" t="s">
        <v>127</v>
      </c>
    </row>
    <row r="4" spans="1:1" x14ac:dyDescent="0.3">
      <c r="A4" s="217"/>
    </row>
    <row r="5" spans="1:1" ht="56" x14ac:dyDescent="0.3">
      <c r="A5" s="216" t="s">
        <v>151</v>
      </c>
    </row>
    <row r="6" spans="1:1" x14ac:dyDescent="0.3">
      <c r="A6" s="217"/>
    </row>
    <row r="7" spans="1:1" ht="42" x14ac:dyDescent="0.3">
      <c r="A7" s="216" t="s">
        <v>152</v>
      </c>
    </row>
    <row r="8" spans="1:1" x14ac:dyDescent="0.3">
      <c r="A8" s="217"/>
    </row>
    <row r="9" spans="1:1" ht="56" x14ac:dyDescent="0.3">
      <c r="A9" s="216" t="s">
        <v>153</v>
      </c>
    </row>
    <row r="10" spans="1:1" x14ac:dyDescent="0.3">
      <c r="A10" s="217"/>
    </row>
    <row r="11" spans="1:1" x14ac:dyDescent="0.3">
      <c r="A11" s="216" t="s">
        <v>140</v>
      </c>
    </row>
    <row r="12" spans="1:1" x14ac:dyDescent="0.3">
      <c r="A12" s="217"/>
    </row>
    <row r="13" spans="1:1" ht="42" x14ac:dyDescent="0.3">
      <c r="A13" s="216" t="s">
        <v>120</v>
      </c>
    </row>
    <row r="14" spans="1:1" x14ac:dyDescent="0.3">
      <c r="A14" s="217"/>
    </row>
    <row r="15" spans="1:1" x14ac:dyDescent="0.3">
      <c r="A15" s="218" t="s">
        <v>1</v>
      </c>
    </row>
    <row r="16" spans="1:1" ht="42" x14ac:dyDescent="0.3">
      <c r="A16" s="219" t="s">
        <v>121</v>
      </c>
    </row>
    <row r="17" spans="1:1" x14ac:dyDescent="0.3">
      <c r="A17" s="219"/>
    </row>
    <row r="18" spans="1:1" x14ac:dyDescent="0.3">
      <c r="A18" s="220"/>
    </row>
    <row r="19" spans="1:1" ht="42" x14ac:dyDescent="0.3">
      <c r="A19" s="221" t="s">
        <v>141</v>
      </c>
    </row>
    <row r="20" spans="1:1" x14ac:dyDescent="0.3">
      <c r="A20" s="213" t="s">
        <v>2</v>
      </c>
    </row>
  </sheetData>
  <sheetProtection algorithmName="SHA-512" hashValue="JqTsUSOERF3gvrtv0Lb/D9iWqaRXwuq1VavxBXB240F2JAcUeE1E2yfywjinzjWGzJ3h3uyKC6UELZwjLThmUQ==" saltValue="nAyk4rGEeaB9EEulZNwBBg==" spinCount="100000" sheet="1"/>
  <hyperlinks>
    <hyperlink ref="A20" r:id="rId1" xr:uid="{00000000-0004-0000-0000-000000000000}"/>
  </hyperlinks>
  <pageMargins left="0.7" right="0.7" top="0.78740157499999996" bottom="0.78740157499999996" header="0.3" footer="0.3"/>
  <pageSetup paperSize="9" orientation="portrait" r:id="rId2"/>
  <headerFooter>
    <oddHeader xml:space="preserve">&amp;C&amp;"Arial Narrow,Standard"Erläuterung zum DLV-Formular-3 "Kalibrierung+Auswertung"_21.10&amp;R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F33"/>
  <sheetViews>
    <sheetView zoomScaleNormal="100" workbookViewId="0">
      <selection activeCell="B1" sqref="B1"/>
    </sheetView>
  </sheetViews>
  <sheetFormatPr baseColWidth="10" defaultRowHeight="14.5" x14ac:dyDescent="0.35"/>
  <cols>
    <col min="1" max="1" width="17.1796875" style="14" bestFit="1" customWidth="1"/>
    <col min="5" max="5" width="16.453125" bestFit="1" customWidth="1"/>
  </cols>
  <sheetData>
    <row r="1" spans="1:6" x14ac:dyDescent="0.35">
      <c r="A1" s="150" t="s">
        <v>123</v>
      </c>
      <c r="B1" s="151"/>
      <c r="C1" s="145"/>
      <c r="D1" s="145"/>
      <c r="E1" s="145"/>
      <c r="F1" s="145"/>
    </row>
    <row r="2" spans="1:6" x14ac:dyDescent="0.35">
      <c r="A2" s="150" t="s">
        <v>79</v>
      </c>
      <c r="B2" s="152"/>
      <c r="C2" s="145"/>
      <c r="D2" s="145"/>
      <c r="E2" s="153"/>
      <c r="F2" s="145"/>
    </row>
    <row r="3" spans="1:6" x14ac:dyDescent="0.35">
      <c r="A3" s="150" t="s">
        <v>80</v>
      </c>
      <c r="B3" s="154"/>
      <c r="C3" s="145"/>
      <c r="D3" s="145"/>
      <c r="E3" s="145"/>
      <c r="F3" s="145"/>
    </row>
    <row r="4" spans="1:6" x14ac:dyDescent="0.35">
      <c r="A4" s="155" t="s">
        <v>81</v>
      </c>
      <c r="B4" s="145" t="s">
        <v>82</v>
      </c>
      <c r="C4" s="145" t="s">
        <v>83</v>
      </c>
      <c r="D4" s="145" t="s">
        <v>74</v>
      </c>
      <c r="E4" s="156" t="s">
        <v>75</v>
      </c>
      <c r="F4" s="145"/>
    </row>
    <row r="5" spans="1:6" x14ac:dyDescent="0.35">
      <c r="A5" s="150">
        <v>1</v>
      </c>
      <c r="B5" s="157"/>
      <c r="C5" s="157"/>
      <c r="D5" s="158">
        <f>C5-B5</f>
        <v>0</v>
      </c>
      <c r="E5" s="159">
        <f>AVERAGE(D5:D8)</f>
        <v>0</v>
      </c>
      <c r="F5" s="145"/>
    </row>
    <row r="6" spans="1:6" x14ac:dyDescent="0.35">
      <c r="A6" s="150">
        <v>2</v>
      </c>
      <c r="B6" s="157">
        <f>C5</f>
        <v>0</v>
      </c>
      <c r="C6" s="157"/>
      <c r="D6" s="158">
        <f>C6-B6</f>
        <v>0</v>
      </c>
      <c r="E6" s="156" t="s">
        <v>84</v>
      </c>
      <c r="F6" s="145"/>
    </row>
    <row r="7" spans="1:6" x14ac:dyDescent="0.35">
      <c r="A7" s="150">
        <v>3</v>
      </c>
      <c r="B7" s="157">
        <f>C6</f>
        <v>0</v>
      </c>
      <c r="C7" s="157"/>
      <c r="D7" s="158">
        <f>C7-B7</f>
        <v>0</v>
      </c>
      <c r="E7" s="160" t="e">
        <f>E5*1000/B1</f>
        <v>#DIV/0!</v>
      </c>
      <c r="F7" s="145"/>
    </row>
    <row r="8" spans="1:6" x14ac:dyDescent="0.35">
      <c r="A8" s="150">
        <v>4</v>
      </c>
      <c r="B8" s="157">
        <f>C7</f>
        <v>0</v>
      </c>
      <c r="C8" s="157"/>
      <c r="D8" s="158">
        <f>C8-B8</f>
        <v>0</v>
      </c>
      <c r="E8" s="161" t="s">
        <v>85</v>
      </c>
      <c r="F8" s="145"/>
    </row>
    <row r="9" spans="1:6" x14ac:dyDescent="0.35">
      <c r="A9" s="150"/>
      <c r="B9" s="145"/>
      <c r="C9" s="145"/>
      <c r="D9" s="145"/>
      <c r="E9" s="160" t="e">
        <f>E7*1.001</f>
        <v>#DIV/0!</v>
      </c>
      <c r="F9" s="145"/>
    </row>
    <row r="10" spans="1:6" x14ac:dyDescent="0.35">
      <c r="A10" s="150"/>
      <c r="B10" s="145"/>
      <c r="C10" s="145"/>
      <c r="D10" s="145"/>
      <c r="E10" s="145"/>
      <c r="F10" s="145"/>
    </row>
    <row r="11" spans="1:6" x14ac:dyDescent="0.35">
      <c r="A11" s="150" t="s">
        <v>123</v>
      </c>
      <c r="B11" s="151">
        <f>B1</f>
        <v>0</v>
      </c>
      <c r="C11" s="145"/>
      <c r="D11" s="145"/>
      <c r="E11" s="145"/>
      <c r="F11" s="145"/>
    </row>
    <row r="12" spans="1:6" x14ac:dyDescent="0.35">
      <c r="A12" s="150" t="s">
        <v>79</v>
      </c>
      <c r="B12" s="152"/>
      <c r="C12" s="145"/>
      <c r="D12" s="145"/>
      <c r="E12" s="145"/>
      <c r="F12" s="145"/>
    </row>
    <row r="13" spans="1:6" x14ac:dyDescent="0.35">
      <c r="A13" s="150" t="s">
        <v>80</v>
      </c>
      <c r="B13" s="154"/>
      <c r="C13" s="145"/>
      <c r="D13" s="145"/>
      <c r="E13" s="145"/>
      <c r="F13" s="145"/>
    </row>
    <row r="14" spans="1:6" x14ac:dyDescent="0.35">
      <c r="A14" s="155" t="s">
        <v>86</v>
      </c>
      <c r="B14" s="145" t="s">
        <v>82</v>
      </c>
      <c r="C14" s="145" t="s">
        <v>83</v>
      </c>
      <c r="D14" s="145" t="s">
        <v>74</v>
      </c>
      <c r="E14" s="156" t="s">
        <v>75</v>
      </c>
      <c r="F14" s="145"/>
    </row>
    <row r="15" spans="1:6" x14ac:dyDescent="0.35">
      <c r="A15" s="150">
        <v>1</v>
      </c>
      <c r="B15" s="157"/>
      <c r="C15" s="157"/>
      <c r="D15" s="158">
        <f>C15-B15</f>
        <v>0</v>
      </c>
      <c r="E15" s="159">
        <f>AVERAGE(D15:D18)</f>
        <v>0</v>
      </c>
      <c r="F15" s="145"/>
    </row>
    <row r="16" spans="1:6" x14ac:dyDescent="0.35">
      <c r="A16" s="150">
        <v>2</v>
      </c>
      <c r="B16" s="157">
        <f>C15</f>
        <v>0</v>
      </c>
      <c r="C16" s="157"/>
      <c r="D16" s="158">
        <f>C16-B16</f>
        <v>0</v>
      </c>
      <c r="E16" s="156" t="s">
        <v>87</v>
      </c>
      <c r="F16" s="145"/>
    </row>
    <row r="17" spans="1:6" x14ac:dyDescent="0.35">
      <c r="A17" s="150">
        <v>3</v>
      </c>
      <c r="B17" s="157">
        <f>C16</f>
        <v>0</v>
      </c>
      <c r="C17" s="157"/>
      <c r="D17" s="158">
        <f>C17-B17</f>
        <v>0</v>
      </c>
      <c r="E17" s="160" t="e">
        <f>E15*1000/B11</f>
        <v>#DIV/0!</v>
      </c>
      <c r="F17" s="145"/>
    </row>
    <row r="18" spans="1:6" x14ac:dyDescent="0.35">
      <c r="A18" s="150">
        <v>4</v>
      </c>
      <c r="B18" s="157">
        <f>C17</f>
        <v>0</v>
      </c>
      <c r="C18" s="157"/>
      <c r="D18" s="158">
        <f>C18-B18</f>
        <v>0</v>
      </c>
      <c r="E18" s="161" t="s">
        <v>88</v>
      </c>
      <c r="F18" s="145"/>
    </row>
    <row r="19" spans="1:6" x14ac:dyDescent="0.35">
      <c r="A19" s="150"/>
      <c r="B19" s="145"/>
      <c r="C19" s="145"/>
      <c r="D19" s="145"/>
      <c r="E19" s="160" t="e">
        <f>E17*1.001</f>
        <v>#DIV/0!</v>
      </c>
      <c r="F19" s="145"/>
    </row>
    <row r="20" spans="1:6" x14ac:dyDescent="0.35">
      <c r="A20" s="150"/>
      <c r="B20" s="145"/>
      <c r="C20" s="145"/>
      <c r="D20" s="145"/>
      <c r="E20" s="145"/>
      <c r="F20" s="145"/>
    </row>
    <row r="21" spans="1:6" x14ac:dyDescent="0.35">
      <c r="A21" s="162" t="str">
        <f>IF(E21="M","Tageskonstante = Mittelwert aus AK+EK",IF(E21="H","Tageskonstante = Höhere Konstante",IF(E21="N","Tageskonstante = Niedrigere Konstante")))</f>
        <v>Tageskonstante = Mittelwert aus AK+EK</v>
      </c>
      <c r="B21" s="162"/>
      <c r="C21" s="145"/>
      <c r="D21" s="145"/>
      <c r="E21" s="163" t="s">
        <v>78</v>
      </c>
      <c r="F21" s="145"/>
    </row>
    <row r="22" spans="1:6" x14ac:dyDescent="0.35">
      <c r="A22" s="150"/>
      <c r="B22" s="145"/>
      <c r="C22" s="145"/>
      <c r="D22" s="145"/>
      <c r="E22" s="145"/>
      <c r="F22" s="145"/>
    </row>
    <row r="23" spans="1:6" x14ac:dyDescent="0.35">
      <c r="A23" s="164" t="s">
        <v>124</v>
      </c>
      <c r="B23" s="165"/>
      <c r="C23" s="145"/>
      <c r="D23" s="145"/>
      <c r="E23" s="166" t="e">
        <f>IF(E21="M",(E7+E17)/2,MAX(E7,E17))</f>
        <v>#DIV/0!</v>
      </c>
      <c r="F23" s="145"/>
    </row>
    <row r="24" spans="1:6" x14ac:dyDescent="0.35">
      <c r="A24" s="167" t="s">
        <v>125</v>
      </c>
      <c r="B24" s="161"/>
      <c r="C24" s="145"/>
      <c r="D24" s="145"/>
      <c r="E24" s="168" t="e">
        <f>IF(E21="M",(E9+E19)/2,MAX(E9,E19))</f>
        <v>#DIV/0!</v>
      </c>
      <c r="F24" s="145"/>
    </row>
    <row r="25" spans="1:6" x14ac:dyDescent="0.35">
      <c r="A25" s="150"/>
      <c r="B25" s="145"/>
      <c r="C25" s="145"/>
      <c r="D25" s="145"/>
      <c r="E25" s="145"/>
      <c r="F25" s="145"/>
    </row>
    <row r="26" spans="1:6" x14ac:dyDescent="0.35">
      <c r="A26" s="150"/>
      <c r="B26" s="145"/>
      <c r="C26" s="145"/>
      <c r="D26" s="145"/>
      <c r="E26" s="145"/>
      <c r="F26" s="145"/>
    </row>
    <row r="27" spans="1:6" x14ac:dyDescent="0.35">
      <c r="A27" s="150"/>
      <c r="B27" s="145"/>
      <c r="C27" s="145"/>
      <c r="D27" s="145"/>
      <c r="E27" s="145"/>
      <c r="F27" s="145"/>
    </row>
    <row r="28" spans="1:6" x14ac:dyDescent="0.35">
      <c r="A28" s="150"/>
      <c r="B28" s="145"/>
      <c r="C28" s="145"/>
      <c r="D28" s="145"/>
      <c r="E28" s="145"/>
      <c r="F28" s="145"/>
    </row>
    <row r="29" spans="1:6" x14ac:dyDescent="0.35">
      <c r="A29" s="150"/>
      <c r="B29" s="145"/>
      <c r="C29" s="145"/>
      <c r="D29" s="145"/>
      <c r="E29" s="145"/>
      <c r="F29" s="145"/>
    </row>
    <row r="30" spans="1:6" x14ac:dyDescent="0.35">
      <c r="A30" s="150"/>
      <c r="B30" s="145"/>
      <c r="C30" s="145"/>
      <c r="D30" s="145"/>
      <c r="E30" s="145"/>
      <c r="F30" s="145"/>
    </row>
    <row r="31" spans="1:6" x14ac:dyDescent="0.35">
      <c r="A31" s="150"/>
      <c r="B31" s="145"/>
      <c r="C31" s="145"/>
      <c r="D31" s="145"/>
      <c r="E31" s="169"/>
      <c r="F31" s="145"/>
    </row>
    <row r="32" spans="1:6" x14ac:dyDescent="0.35">
      <c r="A32" s="150"/>
      <c r="B32" s="145"/>
      <c r="C32" s="145"/>
      <c r="D32" s="145"/>
      <c r="E32" s="145"/>
      <c r="F32" s="145"/>
    </row>
    <row r="33" spans="1:6" x14ac:dyDescent="0.35">
      <c r="A33" s="150"/>
      <c r="B33" s="145"/>
      <c r="C33" s="145"/>
      <c r="D33" s="145"/>
      <c r="E33" s="145"/>
      <c r="F33" s="145"/>
    </row>
  </sheetData>
  <sheetProtection password="DC5B" sheet="1" selectLockedCells="1"/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Header xml:space="preserve">&amp;CKalibrierung mit und ohne Präventivfaktor_21.5
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"/>
  <dimension ref="A1:D51"/>
  <sheetViews>
    <sheetView zoomScaleNormal="100" workbookViewId="0">
      <selection activeCell="C4" sqref="C4"/>
    </sheetView>
  </sheetViews>
  <sheetFormatPr baseColWidth="10" defaultColWidth="11.453125" defaultRowHeight="14" x14ac:dyDescent="0.3"/>
  <cols>
    <col min="1" max="1" width="7.453125" style="150" customWidth="1"/>
    <col min="2" max="2" width="24.26953125" style="145" customWidth="1"/>
    <col min="3" max="3" width="11.453125" style="145"/>
    <col min="4" max="4" width="13" style="145" customWidth="1"/>
    <col min="5" max="16384" width="11.453125" style="145"/>
  </cols>
  <sheetData>
    <row r="1" spans="1:4" ht="14.5" thickBot="1" x14ac:dyDescent="0.35">
      <c r="A1" s="167" t="s">
        <v>90</v>
      </c>
      <c r="C1" s="170"/>
      <c r="D1" s="171">
        <f>C1*C2</f>
        <v>0</v>
      </c>
    </row>
    <row r="2" spans="1:4" ht="14.5" thickBot="1" x14ac:dyDescent="0.35">
      <c r="A2" s="167" t="s">
        <v>126</v>
      </c>
      <c r="C2" s="172"/>
      <c r="D2" s="153" t="s">
        <v>89</v>
      </c>
    </row>
    <row r="3" spans="1:4" ht="6.75" customHeight="1" x14ac:dyDescent="0.3"/>
    <row r="4" spans="1:4" x14ac:dyDescent="0.3">
      <c r="A4" s="150" t="s">
        <v>91</v>
      </c>
      <c r="B4" s="173">
        <v>0</v>
      </c>
      <c r="C4" s="174">
        <v>0</v>
      </c>
    </row>
    <row r="5" spans="1:4" x14ac:dyDescent="0.3">
      <c r="A5" s="150">
        <v>0.5</v>
      </c>
      <c r="B5" s="173">
        <f t="shared" ref="B5:B51" si="0">IF($C$1&gt;=A5,A5,0)</f>
        <v>0</v>
      </c>
      <c r="C5" s="175">
        <f t="shared" ref="C5:C51" si="1">$C$4+(B5*$C$2)</f>
        <v>0</v>
      </c>
    </row>
    <row r="6" spans="1:4" x14ac:dyDescent="0.3">
      <c r="A6" s="150">
        <v>1</v>
      </c>
      <c r="B6" s="173">
        <f t="shared" si="0"/>
        <v>0</v>
      </c>
      <c r="C6" s="175">
        <f t="shared" si="1"/>
        <v>0</v>
      </c>
    </row>
    <row r="7" spans="1:4" x14ac:dyDescent="0.3">
      <c r="A7" s="150">
        <v>2</v>
      </c>
      <c r="B7" s="173">
        <f t="shared" si="0"/>
        <v>0</v>
      </c>
      <c r="C7" s="175">
        <f t="shared" si="1"/>
        <v>0</v>
      </c>
    </row>
    <row r="8" spans="1:4" x14ac:dyDescent="0.3">
      <c r="A8" s="150">
        <v>2.5</v>
      </c>
      <c r="B8" s="173">
        <f t="shared" si="0"/>
        <v>0</v>
      </c>
      <c r="C8" s="175">
        <f t="shared" si="1"/>
        <v>0</v>
      </c>
    </row>
    <row r="9" spans="1:4" x14ac:dyDescent="0.3">
      <c r="A9" s="150">
        <v>3</v>
      </c>
      <c r="B9" s="173">
        <f t="shared" si="0"/>
        <v>0</v>
      </c>
      <c r="C9" s="175">
        <f t="shared" si="1"/>
        <v>0</v>
      </c>
    </row>
    <row r="10" spans="1:4" x14ac:dyDescent="0.3">
      <c r="A10" s="150">
        <v>4</v>
      </c>
      <c r="B10" s="173">
        <f t="shared" si="0"/>
        <v>0</v>
      </c>
      <c r="C10" s="175">
        <f t="shared" si="1"/>
        <v>0</v>
      </c>
    </row>
    <row r="11" spans="1:4" x14ac:dyDescent="0.3">
      <c r="A11" s="150">
        <v>5</v>
      </c>
      <c r="B11" s="173">
        <f t="shared" si="0"/>
        <v>0</v>
      </c>
      <c r="C11" s="175">
        <f t="shared" si="1"/>
        <v>0</v>
      </c>
    </row>
    <row r="12" spans="1:4" x14ac:dyDescent="0.3">
      <c r="A12" s="150">
        <v>6</v>
      </c>
      <c r="B12" s="173">
        <f t="shared" si="0"/>
        <v>0</v>
      </c>
      <c r="C12" s="175">
        <f t="shared" si="1"/>
        <v>0</v>
      </c>
    </row>
    <row r="13" spans="1:4" x14ac:dyDescent="0.3">
      <c r="A13" s="150">
        <v>7</v>
      </c>
      <c r="B13" s="173">
        <f t="shared" si="0"/>
        <v>0</v>
      </c>
      <c r="C13" s="175">
        <f t="shared" si="1"/>
        <v>0</v>
      </c>
    </row>
    <row r="14" spans="1:4" x14ac:dyDescent="0.3">
      <c r="A14" s="150">
        <v>7.5</v>
      </c>
      <c r="B14" s="173">
        <f t="shared" si="0"/>
        <v>0</v>
      </c>
      <c r="C14" s="175">
        <f t="shared" si="1"/>
        <v>0</v>
      </c>
    </row>
    <row r="15" spans="1:4" x14ac:dyDescent="0.3">
      <c r="A15" s="150">
        <v>8</v>
      </c>
      <c r="B15" s="173">
        <f t="shared" si="0"/>
        <v>0</v>
      </c>
      <c r="C15" s="175">
        <f t="shared" si="1"/>
        <v>0</v>
      </c>
    </row>
    <row r="16" spans="1:4" x14ac:dyDescent="0.3">
      <c r="A16" s="150">
        <v>9</v>
      </c>
      <c r="B16" s="173">
        <f t="shared" si="0"/>
        <v>0</v>
      </c>
      <c r="C16" s="175">
        <f t="shared" si="1"/>
        <v>0</v>
      </c>
    </row>
    <row r="17" spans="1:3" x14ac:dyDescent="0.3">
      <c r="A17" s="150">
        <v>10</v>
      </c>
      <c r="B17" s="173">
        <f t="shared" si="0"/>
        <v>0</v>
      </c>
      <c r="C17" s="175">
        <f t="shared" si="1"/>
        <v>0</v>
      </c>
    </row>
    <row r="18" spans="1:3" x14ac:dyDescent="0.3">
      <c r="A18" s="150">
        <v>11</v>
      </c>
      <c r="B18" s="173">
        <f t="shared" si="0"/>
        <v>0</v>
      </c>
      <c r="C18" s="175">
        <f t="shared" si="1"/>
        <v>0</v>
      </c>
    </row>
    <row r="19" spans="1:3" x14ac:dyDescent="0.3">
      <c r="A19" s="150">
        <v>12</v>
      </c>
      <c r="B19" s="173">
        <f t="shared" si="0"/>
        <v>0</v>
      </c>
      <c r="C19" s="175">
        <f t="shared" si="1"/>
        <v>0</v>
      </c>
    </row>
    <row r="20" spans="1:3" x14ac:dyDescent="0.3">
      <c r="A20" s="150">
        <v>13</v>
      </c>
      <c r="B20" s="173">
        <f t="shared" si="0"/>
        <v>0</v>
      </c>
      <c r="C20" s="175">
        <f t="shared" si="1"/>
        <v>0</v>
      </c>
    </row>
    <row r="21" spans="1:3" x14ac:dyDescent="0.3">
      <c r="A21" s="150">
        <v>14</v>
      </c>
      <c r="B21" s="173">
        <f t="shared" si="0"/>
        <v>0</v>
      </c>
      <c r="C21" s="175">
        <f t="shared" si="1"/>
        <v>0</v>
      </c>
    </row>
    <row r="22" spans="1:3" x14ac:dyDescent="0.3">
      <c r="A22" s="150">
        <v>15</v>
      </c>
      <c r="B22" s="173">
        <f t="shared" si="0"/>
        <v>0</v>
      </c>
      <c r="C22" s="175">
        <f t="shared" si="1"/>
        <v>0</v>
      </c>
    </row>
    <row r="23" spans="1:3" x14ac:dyDescent="0.3">
      <c r="A23" s="150">
        <v>16</v>
      </c>
      <c r="B23" s="173">
        <f t="shared" si="0"/>
        <v>0</v>
      </c>
      <c r="C23" s="175">
        <f t="shared" si="1"/>
        <v>0</v>
      </c>
    </row>
    <row r="24" spans="1:3" x14ac:dyDescent="0.3">
      <c r="A24" s="150">
        <v>17</v>
      </c>
      <c r="B24" s="173">
        <f t="shared" si="0"/>
        <v>0</v>
      </c>
      <c r="C24" s="175">
        <f t="shared" si="1"/>
        <v>0</v>
      </c>
    </row>
    <row r="25" spans="1:3" x14ac:dyDescent="0.3">
      <c r="A25" s="150">
        <v>18</v>
      </c>
      <c r="B25" s="173">
        <f t="shared" si="0"/>
        <v>0</v>
      </c>
      <c r="C25" s="175">
        <f t="shared" si="1"/>
        <v>0</v>
      </c>
    </row>
    <row r="26" spans="1:3" x14ac:dyDescent="0.3">
      <c r="A26" s="150">
        <v>19</v>
      </c>
      <c r="B26" s="173">
        <f t="shared" si="0"/>
        <v>0</v>
      </c>
      <c r="C26" s="175">
        <f t="shared" si="1"/>
        <v>0</v>
      </c>
    </row>
    <row r="27" spans="1:3" x14ac:dyDescent="0.3">
      <c r="A27" s="150">
        <v>20</v>
      </c>
      <c r="B27" s="173">
        <f t="shared" si="0"/>
        <v>0</v>
      </c>
      <c r="C27" s="175">
        <f t="shared" si="1"/>
        <v>0</v>
      </c>
    </row>
    <row r="28" spans="1:3" x14ac:dyDescent="0.3">
      <c r="A28" s="150">
        <v>21</v>
      </c>
      <c r="B28" s="173">
        <f t="shared" si="0"/>
        <v>0</v>
      </c>
      <c r="C28" s="175">
        <f t="shared" si="1"/>
        <v>0</v>
      </c>
    </row>
    <row r="29" spans="1:3" x14ac:dyDescent="0.3">
      <c r="A29" s="176">
        <v>21.0975</v>
      </c>
      <c r="B29" s="173">
        <f t="shared" si="0"/>
        <v>0</v>
      </c>
      <c r="C29" s="175">
        <f t="shared" si="1"/>
        <v>0</v>
      </c>
    </row>
    <row r="30" spans="1:3" x14ac:dyDescent="0.3">
      <c r="A30" s="150">
        <v>22</v>
      </c>
      <c r="B30" s="173">
        <f t="shared" si="0"/>
        <v>0</v>
      </c>
      <c r="C30" s="175">
        <f t="shared" si="1"/>
        <v>0</v>
      </c>
    </row>
    <row r="31" spans="1:3" x14ac:dyDescent="0.3">
      <c r="A31" s="150">
        <v>23</v>
      </c>
      <c r="B31" s="173">
        <f t="shared" si="0"/>
        <v>0</v>
      </c>
      <c r="C31" s="175">
        <f t="shared" si="1"/>
        <v>0</v>
      </c>
    </row>
    <row r="32" spans="1:3" x14ac:dyDescent="0.3">
      <c r="A32" s="150">
        <v>24</v>
      </c>
      <c r="B32" s="173">
        <f t="shared" si="0"/>
        <v>0</v>
      </c>
      <c r="C32" s="175">
        <f t="shared" si="1"/>
        <v>0</v>
      </c>
    </row>
    <row r="33" spans="1:3" x14ac:dyDescent="0.3">
      <c r="A33" s="150">
        <v>25</v>
      </c>
      <c r="B33" s="173">
        <f t="shared" si="0"/>
        <v>0</v>
      </c>
      <c r="C33" s="175">
        <f t="shared" si="1"/>
        <v>0</v>
      </c>
    </row>
    <row r="34" spans="1:3" x14ac:dyDescent="0.3">
      <c r="A34" s="150">
        <v>26</v>
      </c>
      <c r="B34" s="173">
        <f t="shared" si="0"/>
        <v>0</v>
      </c>
      <c r="C34" s="175">
        <f t="shared" si="1"/>
        <v>0</v>
      </c>
    </row>
    <row r="35" spans="1:3" x14ac:dyDescent="0.3">
      <c r="A35" s="150">
        <v>27</v>
      </c>
      <c r="B35" s="173">
        <f t="shared" si="0"/>
        <v>0</v>
      </c>
      <c r="C35" s="175">
        <f t="shared" si="1"/>
        <v>0</v>
      </c>
    </row>
    <row r="36" spans="1:3" x14ac:dyDescent="0.3">
      <c r="A36" s="150">
        <v>28</v>
      </c>
      <c r="B36" s="173">
        <f t="shared" si="0"/>
        <v>0</v>
      </c>
      <c r="C36" s="175">
        <f t="shared" si="1"/>
        <v>0</v>
      </c>
    </row>
    <row r="37" spans="1:3" x14ac:dyDescent="0.3">
      <c r="A37" s="150">
        <v>29</v>
      </c>
      <c r="B37" s="173">
        <f t="shared" si="0"/>
        <v>0</v>
      </c>
      <c r="C37" s="175">
        <f t="shared" si="1"/>
        <v>0</v>
      </c>
    </row>
    <row r="38" spans="1:3" x14ac:dyDescent="0.3">
      <c r="A38" s="150">
        <v>30</v>
      </c>
      <c r="B38" s="173">
        <f t="shared" si="0"/>
        <v>0</v>
      </c>
      <c r="C38" s="175">
        <f t="shared" si="1"/>
        <v>0</v>
      </c>
    </row>
    <row r="39" spans="1:3" x14ac:dyDescent="0.3">
      <c r="A39" s="150">
        <v>31</v>
      </c>
      <c r="B39" s="173">
        <f t="shared" si="0"/>
        <v>0</v>
      </c>
      <c r="C39" s="175">
        <f t="shared" si="1"/>
        <v>0</v>
      </c>
    </row>
    <row r="40" spans="1:3" x14ac:dyDescent="0.3">
      <c r="A40" s="150">
        <v>32</v>
      </c>
      <c r="B40" s="173">
        <f t="shared" si="0"/>
        <v>0</v>
      </c>
      <c r="C40" s="175">
        <f t="shared" si="1"/>
        <v>0</v>
      </c>
    </row>
    <row r="41" spans="1:3" x14ac:dyDescent="0.3">
      <c r="A41" s="150">
        <v>33</v>
      </c>
      <c r="B41" s="173">
        <f t="shared" si="0"/>
        <v>0</v>
      </c>
      <c r="C41" s="175">
        <f t="shared" si="1"/>
        <v>0</v>
      </c>
    </row>
    <row r="42" spans="1:3" x14ac:dyDescent="0.3">
      <c r="A42" s="150">
        <v>34</v>
      </c>
      <c r="B42" s="173">
        <f t="shared" si="0"/>
        <v>0</v>
      </c>
      <c r="C42" s="175">
        <f t="shared" si="1"/>
        <v>0</v>
      </c>
    </row>
    <row r="43" spans="1:3" x14ac:dyDescent="0.3">
      <c r="A43" s="150">
        <v>35</v>
      </c>
      <c r="B43" s="173">
        <f t="shared" si="0"/>
        <v>0</v>
      </c>
      <c r="C43" s="175">
        <f t="shared" si="1"/>
        <v>0</v>
      </c>
    </row>
    <row r="44" spans="1:3" x14ac:dyDescent="0.3">
      <c r="A44" s="150">
        <v>36</v>
      </c>
      <c r="B44" s="173">
        <f t="shared" si="0"/>
        <v>0</v>
      </c>
      <c r="C44" s="175">
        <f t="shared" si="1"/>
        <v>0</v>
      </c>
    </row>
    <row r="45" spans="1:3" x14ac:dyDescent="0.3">
      <c r="A45" s="150">
        <v>37</v>
      </c>
      <c r="B45" s="173">
        <f t="shared" si="0"/>
        <v>0</v>
      </c>
      <c r="C45" s="175">
        <f t="shared" si="1"/>
        <v>0</v>
      </c>
    </row>
    <row r="46" spans="1:3" x14ac:dyDescent="0.3">
      <c r="A46" s="150">
        <v>38</v>
      </c>
      <c r="B46" s="173">
        <f t="shared" si="0"/>
        <v>0</v>
      </c>
      <c r="C46" s="175">
        <f t="shared" si="1"/>
        <v>0</v>
      </c>
    </row>
    <row r="47" spans="1:3" x14ac:dyDescent="0.3">
      <c r="A47" s="150">
        <v>39</v>
      </c>
      <c r="B47" s="173">
        <f t="shared" si="0"/>
        <v>0</v>
      </c>
      <c r="C47" s="175">
        <f t="shared" si="1"/>
        <v>0</v>
      </c>
    </row>
    <row r="48" spans="1:3" x14ac:dyDescent="0.3">
      <c r="A48" s="150">
        <v>40</v>
      </c>
      <c r="B48" s="173">
        <f t="shared" si="0"/>
        <v>0</v>
      </c>
      <c r="C48" s="175">
        <f t="shared" si="1"/>
        <v>0</v>
      </c>
    </row>
    <row r="49" spans="1:3" x14ac:dyDescent="0.3">
      <c r="A49" s="150">
        <v>41</v>
      </c>
      <c r="B49" s="173">
        <f t="shared" si="0"/>
        <v>0</v>
      </c>
      <c r="C49" s="175">
        <f t="shared" si="1"/>
        <v>0</v>
      </c>
    </row>
    <row r="50" spans="1:3" x14ac:dyDescent="0.3">
      <c r="A50" s="150">
        <v>42</v>
      </c>
      <c r="B50" s="173">
        <f t="shared" si="0"/>
        <v>0</v>
      </c>
      <c r="C50" s="175">
        <f t="shared" si="1"/>
        <v>0</v>
      </c>
    </row>
    <row r="51" spans="1:3" x14ac:dyDescent="0.3">
      <c r="A51" s="176">
        <v>42.195</v>
      </c>
      <c r="B51" s="173">
        <f t="shared" si="0"/>
        <v>0</v>
      </c>
      <c r="C51" s="175">
        <f t="shared" si="1"/>
        <v>0</v>
      </c>
    </row>
  </sheetData>
  <sheetProtection sheet="1" selectLockedCells="1"/>
  <pageMargins left="0.70866141732283472" right="0.70866141732283472" top="0.62992125984251968" bottom="0.78740157480314965" header="0.31496062992125984" footer="0.31496062992125984"/>
  <pageSetup paperSize="9" orientation="portrait" r:id="rId1"/>
  <headerFooter>
    <oddHeader xml:space="preserve">&amp;CSollwerte-Berechnung für Standardstrecken_21.5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1">
    <pageSetUpPr fitToPage="1"/>
  </sheetPr>
  <dimension ref="A1:XFC106"/>
  <sheetViews>
    <sheetView showZeros="0" topLeftCell="A16" zoomScaleNormal="100" zoomScaleSheetLayoutView="100" workbookViewId="0">
      <selection activeCell="J23" sqref="J23"/>
    </sheetView>
  </sheetViews>
  <sheetFormatPr baseColWidth="10" defaultColWidth="0" defaultRowHeight="14" zeroHeight="1" x14ac:dyDescent="0.3"/>
  <cols>
    <col min="1" max="1" width="3.54296875" style="1" customWidth="1"/>
    <col min="2" max="3" width="9.1796875" style="1" customWidth="1"/>
    <col min="4" max="6" width="9.7265625" style="1" customWidth="1"/>
    <col min="7" max="7" width="11" style="1" bestFit="1" customWidth="1"/>
    <col min="8" max="8" width="9.81640625" style="1" bestFit="1" customWidth="1"/>
    <col min="9" max="9" width="9.7265625" style="1" customWidth="1"/>
    <col min="10" max="10" width="9.1796875" style="1" customWidth="1"/>
    <col min="11" max="12" width="9.1796875" style="2" customWidth="1"/>
    <col min="13" max="14" width="9.54296875" style="1" bestFit="1" customWidth="1"/>
    <col min="15" max="15" width="12.26953125" style="1" bestFit="1" customWidth="1"/>
    <col min="16" max="16" width="21.54296875" style="1" customWidth="1"/>
    <col min="17" max="16382" width="11.453125" style="1" hidden="1"/>
    <col min="16383" max="16383" width="4.453125" style="1" hidden="1" customWidth="1"/>
    <col min="16384" max="16384" width="0.1796875" style="1" hidden="1" customWidth="1"/>
  </cols>
  <sheetData>
    <row r="1" spans="2:15" ht="22.5" customHeight="1" x14ac:dyDescent="0.3">
      <c r="B1" s="22" t="s">
        <v>183</v>
      </c>
      <c r="C1" s="23"/>
      <c r="D1" s="24"/>
      <c r="E1" s="24"/>
      <c r="F1" s="24"/>
      <c r="G1" s="24"/>
      <c r="H1" s="24"/>
      <c r="I1" s="24"/>
      <c r="J1" s="25"/>
      <c r="K1" s="26"/>
      <c r="L1" s="26"/>
      <c r="M1" s="25"/>
      <c r="N1" s="25"/>
      <c r="O1" s="27"/>
    </row>
    <row r="2" spans="2:15" ht="22.5" customHeight="1" x14ac:dyDescent="0.3">
      <c r="B2" s="28" t="s">
        <v>171</v>
      </c>
      <c r="C2" s="29"/>
      <c r="D2" s="30"/>
      <c r="E2" s="30"/>
      <c r="F2" s="30"/>
      <c r="G2" s="30"/>
      <c r="H2" s="30"/>
      <c r="I2" s="30"/>
      <c r="J2" s="16"/>
      <c r="K2" s="31"/>
      <c r="L2" s="31"/>
      <c r="M2" s="16"/>
      <c r="N2" s="16"/>
      <c r="O2" s="32"/>
    </row>
    <row r="3" spans="2:15" ht="22.5" customHeight="1" x14ac:dyDescent="0.35">
      <c r="B3" s="33" t="s">
        <v>118</v>
      </c>
      <c r="C3" s="34"/>
      <c r="D3" s="34"/>
      <c r="E3" s="34"/>
      <c r="F3" s="35"/>
      <c r="G3" s="35"/>
      <c r="H3" s="36"/>
      <c r="I3" s="37"/>
      <c r="J3" s="34"/>
      <c r="K3" s="38"/>
      <c r="L3" s="38"/>
      <c r="M3" s="34"/>
      <c r="N3" s="3"/>
      <c r="O3" s="245"/>
    </row>
    <row r="4" spans="2:15" ht="6" customHeight="1" x14ac:dyDescent="0.3"/>
    <row r="5" spans="2:15" ht="16.5" customHeight="1" x14ac:dyDescent="0.3">
      <c r="B5" s="146" t="s">
        <v>64</v>
      </c>
      <c r="C5" s="40"/>
      <c r="G5" s="331" t="s">
        <v>198</v>
      </c>
      <c r="H5" s="331"/>
      <c r="I5" s="331"/>
      <c r="J5" s="331"/>
      <c r="K5" s="331"/>
      <c r="L5" s="331"/>
      <c r="M5" s="40"/>
    </row>
    <row r="6" spans="2:15" ht="16.5" customHeight="1" x14ac:dyDescent="0.3">
      <c r="B6" s="252" t="s">
        <v>65</v>
      </c>
      <c r="C6" s="109"/>
      <c r="G6" s="332" t="s">
        <v>199</v>
      </c>
      <c r="H6" s="332"/>
      <c r="I6" s="332"/>
      <c r="J6" s="332"/>
      <c r="K6" s="332"/>
      <c r="L6" s="332"/>
      <c r="M6" s="40"/>
    </row>
    <row r="7" spans="2:15" ht="16.5" customHeight="1" x14ac:dyDescent="0.3">
      <c r="B7" s="252" t="s">
        <v>164</v>
      </c>
      <c r="E7" s="278" t="s">
        <v>202</v>
      </c>
      <c r="F7" s="279" t="s">
        <v>201</v>
      </c>
      <c r="G7" s="333" t="s">
        <v>200</v>
      </c>
      <c r="H7" s="333"/>
      <c r="I7" s="333"/>
      <c r="J7" s="333"/>
      <c r="K7" s="333"/>
      <c r="L7" s="333"/>
      <c r="M7" s="40"/>
    </row>
    <row r="8" spans="2:15" s="5" customFormat="1" ht="6" customHeight="1" x14ac:dyDescent="0.3">
      <c r="B8" s="108"/>
      <c r="C8" s="111"/>
      <c r="D8" s="114"/>
      <c r="E8" s="114"/>
      <c r="F8" s="111"/>
      <c r="G8" s="111"/>
      <c r="H8" s="111"/>
      <c r="I8" s="111"/>
      <c r="J8" s="111"/>
      <c r="K8" s="112"/>
      <c r="L8" s="113"/>
      <c r="M8" s="114"/>
    </row>
    <row r="9" spans="2:15" x14ac:dyDescent="0.3">
      <c r="B9" s="228" t="s">
        <v>172</v>
      </c>
      <c r="C9" s="223"/>
      <c r="D9" s="223"/>
      <c r="E9" s="223"/>
      <c r="F9" s="223"/>
      <c r="G9" s="223"/>
      <c r="H9" s="223"/>
      <c r="J9" s="228" t="s">
        <v>173</v>
      </c>
      <c r="K9" s="223"/>
      <c r="L9" s="109"/>
      <c r="M9" s="109"/>
      <c r="N9" s="110"/>
      <c r="O9" s="41"/>
    </row>
    <row r="10" spans="2:15" s="11" customFormat="1" ht="15" customHeight="1" x14ac:dyDescent="0.35">
      <c r="B10" s="248" t="s">
        <v>66</v>
      </c>
      <c r="C10" s="258">
        <v>44332</v>
      </c>
      <c r="D10" s="248" t="s">
        <v>67</v>
      </c>
      <c r="E10" s="251">
        <v>0.375</v>
      </c>
      <c r="F10" s="248" t="s">
        <v>68</v>
      </c>
      <c r="G10" s="259">
        <v>15</v>
      </c>
      <c r="J10" s="248" t="s">
        <v>66</v>
      </c>
      <c r="K10" s="258">
        <f>C10</f>
        <v>44332</v>
      </c>
      <c r="L10" s="248" t="s">
        <v>67</v>
      </c>
      <c r="M10" s="251">
        <v>0.66666666666666663</v>
      </c>
      <c r="N10" s="248" t="s">
        <v>68</v>
      </c>
      <c r="O10" s="259">
        <v>17</v>
      </c>
    </row>
    <row r="11" spans="2:15" s="12" customFormat="1" ht="15" customHeight="1" x14ac:dyDescent="0.35">
      <c r="B11" s="249" t="s">
        <v>69</v>
      </c>
      <c r="C11" s="250"/>
      <c r="D11" s="116"/>
      <c r="E11" s="116"/>
      <c r="F11" s="116"/>
      <c r="G11" s="116"/>
      <c r="H11" s="116"/>
      <c r="J11" s="249" t="s">
        <v>69</v>
      </c>
      <c r="K11" s="250"/>
      <c r="L11" s="116"/>
      <c r="M11" s="116"/>
      <c r="N11" s="116"/>
      <c r="O11" s="116"/>
    </row>
    <row r="12" spans="2:15" s="13" customFormat="1" ht="15" customHeight="1" x14ac:dyDescent="0.35">
      <c r="B12" s="250" t="s">
        <v>70</v>
      </c>
      <c r="C12" s="260">
        <v>322.45</v>
      </c>
      <c r="D12" s="352" t="s">
        <v>163</v>
      </c>
      <c r="E12" s="352"/>
      <c r="F12" s="347" t="s">
        <v>203</v>
      </c>
      <c r="G12" s="347"/>
      <c r="H12" s="246"/>
      <c r="J12" s="250" t="s">
        <v>70</v>
      </c>
      <c r="K12" s="260">
        <f>C12</f>
        <v>322.45</v>
      </c>
      <c r="L12" s="352" t="s">
        <v>163</v>
      </c>
      <c r="M12" s="352"/>
      <c r="N12" s="347" t="s">
        <v>203</v>
      </c>
      <c r="O12" s="347"/>
    </row>
    <row r="13" spans="2:15" s="13" customFormat="1" ht="15" customHeight="1" x14ac:dyDescent="0.35">
      <c r="B13" s="248" t="s">
        <v>71</v>
      </c>
      <c r="C13" s="315" t="s">
        <v>204</v>
      </c>
      <c r="D13" s="225"/>
      <c r="E13" s="225"/>
      <c r="F13" s="225"/>
      <c r="G13" s="225"/>
      <c r="H13" s="225"/>
      <c r="J13" s="248" t="s">
        <v>71</v>
      </c>
      <c r="K13" s="147" t="str">
        <f>C13</f>
        <v>Konz-Jeuchen</v>
      </c>
      <c r="L13" s="225"/>
      <c r="M13" s="225"/>
      <c r="N13" s="225"/>
      <c r="O13" s="225"/>
    </row>
    <row r="14" spans="2:15" s="5" customFormat="1" ht="6" customHeight="1" x14ac:dyDescent="0.3">
      <c r="B14" s="108"/>
      <c r="C14" s="111"/>
      <c r="D14" s="114"/>
      <c r="E14" s="114"/>
      <c r="F14" s="111"/>
      <c r="G14" s="111"/>
      <c r="H14" s="111"/>
      <c r="J14" s="111"/>
      <c r="K14" s="111"/>
      <c r="L14" s="111"/>
      <c r="M14" s="111"/>
      <c r="N14" s="112"/>
      <c r="O14" s="113"/>
    </row>
    <row r="15" spans="2:15" s="4" customFormat="1" ht="15" customHeight="1" x14ac:dyDescent="0.25">
      <c r="B15" s="117" t="s">
        <v>72</v>
      </c>
      <c r="C15" s="117" t="s">
        <v>73</v>
      </c>
      <c r="D15" s="117" t="s">
        <v>74</v>
      </c>
      <c r="E15" s="338" t="s">
        <v>75</v>
      </c>
      <c r="F15" s="339"/>
      <c r="G15" s="118">
        <f>SUM(D16:D19)/4</f>
        <v>3649.375</v>
      </c>
      <c r="H15" s="229"/>
      <c r="J15" s="117" t="s">
        <v>72</v>
      </c>
      <c r="K15" s="117" t="s">
        <v>73</v>
      </c>
      <c r="L15" s="117" t="s">
        <v>74</v>
      </c>
      <c r="M15" s="338" t="s">
        <v>75</v>
      </c>
      <c r="N15" s="339"/>
      <c r="O15" s="118">
        <f>SUM(L16:L19)/4</f>
        <v>3649.5</v>
      </c>
    </row>
    <row r="16" spans="2:15" s="5" customFormat="1" ht="15" customHeight="1" x14ac:dyDescent="0.25">
      <c r="B16" s="283">
        <v>675050</v>
      </c>
      <c r="C16" s="283">
        <v>678699</v>
      </c>
      <c r="D16" s="121">
        <f>ABS(C16-B16)</f>
        <v>3649</v>
      </c>
      <c r="E16" s="340" t="s">
        <v>76</v>
      </c>
      <c r="F16" s="341"/>
      <c r="G16" s="122">
        <f>G15/C12*1000</f>
        <v>11317.646146689409</v>
      </c>
      <c r="H16" s="230"/>
      <c r="J16" s="283">
        <v>999001</v>
      </c>
      <c r="K16" s="283">
        <v>1002650.5</v>
      </c>
      <c r="L16" s="121">
        <f>ABS(K16-J16)</f>
        <v>3649.5</v>
      </c>
      <c r="M16" s="340" t="s">
        <v>76</v>
      </c>
      <c r="N16" s="341"/>
      <c r="O16" s="122">
        <f>O15/K12*1000</f>
        <v>11318.033803690496</v>
      </c>
    </row>
    <row r="17" spans="2:15" s="5" customFormat="1" ht="15" customHeight="1" x14ac:dyDescent="0.25">
      <c r="B17" s="120">
        <f>C16</f>
        <v>678699</v>
      </c>
      <c r="C17" s="283">
        <v>682349</v>
      </c>
      <c r="D17" s="121">
        <f>ABS(C17-B17)</f>
        <v>3650</v>
      </c>
      <c r="E17" s="340" t="s">
        <v>174</v>
      </c>
      <c r="F17" s="341"/>
      <c r="G17" s="122">
        <f>G16*0.1%</f>
        <v>11.317646146689409</v>
      </c>
      <c r="H17" s="230"/>
      <c r="J17" s="120">
        <f>K16</f>
        <v>1002650.5</v>
      </c>
      <c r="K17" s="283">
        <v>1006300.5</v>
      </c>
      <c r="L17" s="121">
        <f>ABS(K17-J17)</f>
        <v>3650</v>
      </c>
      <c r="M17" s="340" t="s">
        <v>174</v>
      </c>
      <c r="N17" s="341"/>
      <c r="O17" s="122">
        <f>O16*0.1%</f>
        <v>11.318033803690495</v>
      </c>
    </row>
    <row r="18" spans="2:15" s="5" customFormat="1" ht="15" customHeight="1" x14ac:dyDescent="0.25">
      <c r="B18" s="120">
        <f>C17</f>
        <v>682349</v>
      </c>
      <c r="C18" s="283">
        <v>685998</v>
      </c>
      <c r="D18" s="121">
        <f>ABS(C18-B18)</f>
        <v>3649</v>
      </c>
      <c r="E18" s="342" t="s">
        <v>128</v>
      </c>
      <c r="F18" s="343"/>
      <c r="G18" s="123">
        <f>G16*1.001</f>
        <v>11328.963792836097</v>
      </c>
      <c r="H18" s="231"/>
      <c r="J18" s="120">
        <f>K17</f>
        <v>1006300.5</v>
      </c>
      <c r="K18" s="283">
        <v>1009949.5</v>
      </c>
      <c r="L18" s="121">
        <f>ABS(K18-J18)</f>
        <v>3649</v>
      </c>
      <c r="M18" s="342" t="s">
        <v>142</v>
      </c>
      <c r="N18" s="343"/>
      <c r="O18" s="123">
        <f>O16*1.001</f>
        <v>11329.351837494185</v>
      </c>
    </row>
    <row r="19" spans="2:15" s="5" customFormat="1" ht="15" customHeight="1" x14ac:dyDescent="0.25">
      <c r="B19" s="120">
        <f>C18</f>
        <v>685998</v>
      </c>
      <c r="C19" s="283">
        <v>689647.5</v>
      </c>
      <c r="D19" s="121">
        <f>ABS(C19-B19)</f>
        <v>3649.5</v>
      </c>
      <c r="E19" s="344" t="str">
        <f>IF(STDEVP(D16:D19)&gt;3,"große Standardabweichung &gt;3C","Standardabweichung")</f>
        <v>Standardabweichung</v>
      </c>
      <c r="F19" s="345"/>
      <c r="G19" s="262">
        <f>STDEVP(D16:D19)*C12*100/G15</f>
        <v>3.6631123947597142</v>
      </c>
      <c r="H19" s="124"/>
      <c r="J19" s="120">
        <f>K18</f>
        <v>1009949.5</v>
      </c>
      <c r="K19" s="283">
        <v>1013599</v>
      </c>
      <c r="L19" s="121">
        <f>ABS(K19-J19)</f>
        <v>3649.5</v>
      </c>
      <c r="M19" s="344" t="str">
        <f>IF(STDEVP(L16:L19)&gt;3,"große Standardabweichung &gt;3C","Standardabweichung")</f>
        <v>Standardabweichung</v>
      </c>
      <c r="N19" s="345"/>
      <c r="O19" s="262">
        <f>STDEVP(L16:L19)*K12*100/O15</f>
        <v>3.1238057486450508</v>
      </c>
    </row>
    <row r="20" spans="2:15" s="5" customFormat="1" ht="15" customHeight="1" x14ac:dyDescent="0.25">
      <c r="B20" s="247"/>
      <c r="C20" s="247"/>
      <c r="F20" s="130" t="s">
        <v>165</v>
      </c>
      <c r="G20" s="263">
        <f>C12/G15*100</f>
        <v>8.8357595478677862</v>
      </c>
      <c r="H20" s="124"/>
      <c r="J20" s="247"/>
      <c r="K20" s="247"/>
      <c r="M20" s="346" t="s">
        <v>165</v>
      </c>
      <c r="N20" s="346"/>
      <c r="O20" s="263">
        <f>K12/O15*100</f>
        <v>8.8354569119057391</v>
      </c>
    </row>
    <row r="21" spans="2:15" s="5" customFormat="1" ht="6" customHeight="1" thickBot="1" x14ac:dyDescent="0.35">
      <c r="B21" s="127"/>
      <c r="C21" s="127"/>
      <c r="D21" s="127"/>
      <c r="E21" s="127"/>
      <c r="F21" s="128"/>
      <c r="G21" s="128"/>
      <c r="H21" s="128"/>
      <c r="J21" s="128"/>
      <c r="K21" s="129"/>
      <c r="L21" s="125"/>
      <c r="M21" s="125"/>
      <c r="N21" s="126"/>
      <c r="O21" s="126"/>
    </row>
    <row r="22" spans="2:15" s="5" customFormat="1" ht="13.5" thickBot="1" x14ac:dyDescent="0.3">
      <c r="F22" s="350" t="s">
        <v>166</v>
      </c>
      <c r="G22" s="351"/>
      <c r="H22" s="348">
        <f>IF(J22="M",ROUND((G18+O18)/2,1),IF(J22="H",ROUND(MAX(G18,O18),1),IF(J22="N",ROUND(MIN(G18,O18),1))))</f>
        <v>11329.2</v>
      </c>
      <c r="I22" s="349"/>
      <c r="J22" s="270" t="s">
        <v>78</v>
      </c>
      <c r="K22" s="269" t="str">
        <f>IF(J22="M","Mittelwert aus Arbeits- und Endkonstante",IF(J22="H","Höhere Konstante",IF(J22="N","Niedrigere Konstante")))</f>
        <v>Mittelwert aus Arbeits- und Endkonstante</v>
      </c>
      <c r="M22" s="269"/>
    </row>
    <row r="23" spans="2:15" s="5" customFormat="1" ht="6" customHeight="1" x14ac:dyDescent="0.3">
      <c r="B23" s="127"/>
      <c r="C23" s="127"/>
      <c r="D23" s="127"/>
      <c r="E23" s="127"/>
      <c r="F23" s="128"/>
      <c r="G23" s="128"/>
      <c r="H23" s="128"/>
      <c r="I23" s="129"/>
      <c r="J23" s="114"/>
    </row>
    <row r="24" spans="2:15" s="5" customFormat="1" ht="15" customHeight="1" x14ac:dyDescent="0.3">
      <c r="B24" s="268"/>
      <c r="C24" s="133"/>
      <c r="D24" s="133"/>
      <c r="E24" s="133"/>
      <c r="F24" s="133"/>
      <c r="G24" s="119"/>
      <c r="H24" s="134"/>
      <c r="I24" s="134"/>
      <c r="J24" s="134"/>
      <c r="K24" s="135"/>
      <c r="L24" s="136"/>
      <c r="M24" s="114"/>
    </row>
    <row r="25" spans="2:15" s="6" customFormat="1" ht="15" customHeight="1" x14ac:dyDescent="0.2">
      <c r="B25" s="274" t="s">
        <v>147</v>
      </c>
      <c r="C25" s="271"/>
      <c r="D25" s="271"/>
      <c r="E25" s="271"/>
      <c r="F25" s="272"/>
      <c r="G25" s="232" t="s">
        <v>3</v>
      </c>
      <c r="H25" s="334" t="s">
        <v>178</v>
      </c>
      <c r="I25" s="335"/>
      <c r="J25" s="137" t="s">
        <v>132</v>
      </c>
      <c r="K25" s="336" t="s">
        <v>179</v>
      </c>
      <c r="L25" s="335"/>
      <c r="M25" s="337" t="s">
        <v>176</v>
      </c>
      <c r="N25" s="337"/>
      <c r="O25" s="138" t="s">
        <v>177</v>
      </c>
    </row>
    <row r="26" spans="2:15" s="6" customFormat="1" ht="18" customHeight="1" x14ac:dyDescent="0.25">
      <c r="B26" s="323" t="s">
        <v>148</v>
      </c>
      <c r="C26" s="273"/>
      <c r="D26" s="273"/>
      <c r="E26" s="273"/>
      <c r="F26" s="320"/>
      <c r="G26" s="321" t="s">
        <v>175</v>
      </c>
      <c r="H26" s="319" t="s">
        <v>138</v>
      </c>
      <c r="I26" s="319" t="s">
        <v>139</v>
      </c>
      <c r="J26" s="316"/>
      <c r="K26" s="319" t="s">
        <v>180</v>
      </c>
      <c r="L26" s="319" t="s">
        <v>181</v>
      </c>
      <c r="M26" s="318" t="s">
        <v>188</v>
      </c>
      <c r="N26" s="322" t="s">
        <v>189</v>
      </c>
      <c r="O26" s="318" t="s">
        <v>137</v>
      </c>
    </row>
    <row r="27" spans="2:15" s="5" customFormat="1" ht="18" customHeight="1" x14ac:dyDescent="0.3">
      <c r="B27" s="226"/>
      <c r="C27" s="227"/>
      <c r="D27" s="227"/>
      <c r="E27" s="227"/>
      <c r="F27" s="140"/>
      <c r="G27" s="141"/>
      <c r="H27" s="142"/>
      <c r="I27" s="301"/>
      <c r="J27" s="142"/>
      <c r="K27" s="142"/>
      <c r="L27" s="142"/>
      <c r="M27" s="299"/>
      <c r="N27" s="299"/>
      <c r="O27" s="143"/>
    </row>
    <row r="28" spans="2:15" s="5" customFormat="1" ht="18" customHeight="1" x14ac:dyDescent="0.3">
      <c r="B28" s="139"/>
      <c r="C28" s="140"/>
      <c r="D28" s="140"/>
      <c r="E28" s="140"/>
      <c r="F28" s="140"/>
      <c r="G28" s="261"/>
      <c r="H28" s="141"/>
      <c r="I28" s="141"/>
      <c r="J28" s="141"/>
      <c r="K28" s="141"/>
      <c r="L28" s="141"/>
      <c r="M28" s="299"/>
      <c r="N28" s="299"/>
      <c r="O28" s="143"/>
    </row>
    <row r="29" spans="2:15" s="5" customFormat="1" ht="18" customHeight="1" x14ac:dyDescent="0.3">
      <c r="B29" s="139"/>
      <c r="C29" s="140"/>
      <c r="D29" s="140"/>
      <c r="E29" s="140"/>
      <c r="F29" s="140"/>
      <c r="G29" s="141"/>
      <c r="H29" s="141"/>
      <c r="I29" s="141"/>
      <c r="J29" s="141"/>
      <c r="K29" s="141"/>
      <c r="L29" s="141"/>
      <c r="M29" s="299"/>
      <c r="N29" s="299"/>
      <c r="O29" s="143"/>
    </row>
    <row r="30" spans="2:15" s="5" customFormat="1" ht="18" customHeight="1" x14ac:dyDescent="0.3">
      <c r="B30" s="139"/>
      <c r="C30" s="140"/>
      <c r="D30" s="140"/>
      <c r="E30" s="140"/>
      <c r="F30" s="140"/>
      <c r="G30" s="141"/>
      <c r="H30" s="141"/>
      <c r="I30" s="141"/>
      <c r="J30" s="141"/>
      <c r="K30" s="141"/>
      <c r="L30" s="141"/>
      <c r="M30" s="299"/>
      <c r="N30" s="299"/>
      <c r="O30" s="143"/>
    </row>
    <row r="31" spans="2:15" s="5" customFormat="1" ht="18" customHeight="1" x14ac:dyDescent="0.3">
      <c r="B31" s="139"/>
      <c r="C31" s="140"/>
      <c r="D31" s="140"/>
      <c r="E31" s="140"/>
      <c r="F31" s="140"/>
      <c r="G31" s="261"/>
      <c r="H31" s="141"/>
      <c r="I31" s="141"/>
      <c r="J31" s="141"/>
      <c r="K31" s="141"/>
      <c r="L31" s="141"/>
      <c r="M31" s="299"/>
      <c r="N31" s="299"/>
      <c r="O31" s="143"/>
    </row>
    <row r="32" spans="2:15" s="5" customFormat="1" ht="18" customHeight="1" x14ac:dyDescent="0.3">
      <c r="B32" s="139"/>
      <c r="C32" s="140"/>
      <c r="D32" s="140"/>
      <c r="E32" s="140"/>
      <c r="F32" s="140"/>
      <c r="G32" s="141"/>
      <c r="H32" s="141"/>
      <c r="I32" s="141"/>
      <c r="J32" s="141"/>
      <c r="K32" s="141"/>
      <c r="L32" s="141"/>
      <c r="M32" s="299"/>
      <c r="N32" s="299"/>
      <c r="O32" s="143"/>
    </row>
    <row r="33" spans="2:15" s="5" customFormat="1" ht="18" customHeight="1" x14ac:dyDescent="0.3">
      <c r="B33" s="139"/>
      <c r="C33" s="140"/>
      <c r="D33" s="140"/>
      <c r="E33" s="140"/>
      <c r="F33" s="140"/>
      <c r="G33" s="141"/>
      <c r="H33" s="141"/>
      <c r="I33" s="141"/>
      <c r="J33" s="141"/>
      <c r="K33" s="141"/>
      <c r="L33" s="141"/>
      <c r="M33" s="299"/>
      <c r="N33" s="299"/>
      <c r="O33" s="143"/>
    </row>
    <row r="34" spans="2:15" s="5" customFormat="1" ht="18" customHeight="1" x14ac:dyDescent="0.3">
      <c r="B34" s="139"/>
      <c r="C34" s="140"/>
      <c r="D34" s="140"/>
      <c r="E34" s="140"/>
      <c r="F34" s="140"/>
      <c r="G34" s="141"/>
      <c r="H34" s="141"/>
      <c r="I34" s="141"/>
      <c r="J34" s="141"/>
      <c r="K34" s="141"/>
      <c r="L34" s="141"/>
      <c r="M34" s="299"/>
      <c r="N34" s="299"/>
      <c r="O34" s="143"/>
    </row>
    <row r="35" spans="2:15" s="5" customFormat="1" ht="18" customHeight="1" x14ac:dyDescent="0.3">
      <c r="B35" s="139"/>
      <c r="C35" s="140"/>
      <c r="D35" s="140"/>
      <c r="E35" s="140"/>
      <c r="F35" s="140"/>
      <c r="G35" s="141"/>
      <c r="H35" s="141"/>
      <c r="I35" s="141"/>
      <c r="J35" s="141"/>
      <c r="K35" s="141"/>
      <c r="L35" s="141"/>
      <c r="M35" s="299"/>
      <c r="N35" s="299"/>
      <c r="O35" s="143"/>
    </row>
    <row r="36" spans="2:15" s="5" customFormat="1" ht="18" customHeight="1" x14ac:dyDescent="0.3">
      <c r="B36" s="139"/>
      <c r="C36" s="140"/>
      <c r="D36" s="140"/>
      <c r="E36" s="140"/>
      <c r="F36" s="140"/>
      <c r="G36" s="141"/>
      <c r="H36" s="141"/>
      <c r="I36" s="141"/>
      <c r="J36" s="141"/>
      <c r="K36" s="141"/>
      <c r="L36" s="141"/>
      <c r="M36" s="299"/>
      <c r="N36" s="299"/>
      <c r="O36" s="143"/>
    </row>
    <row r="37" spans="2:15" s="5" customFormat="1" ht="18" customHeight="1" x14ac:dyDescent="0.3">
      <c r="B37" s="139"/>
      <c r="C37" s="140"/>
      <c r="D37" s="140"/>
      <c r="E37" s="140"/>
      <c r="F37" s="140"/>
      <c r="G37" s="141"/>
      <c r="H37" s="141"/>
      <c r="I37" s="141"/>
      <c r="J37" s="141"/>
      <c r="K37" s="141"/>
      <c r="L37" s="141"/>
      <c r="M37" s="299"/>
      <c r="N37" s="299"/>
      <c r="O37" s="143"/>
    </row>
    <row r="38" spans="2:15" s="5" customFormat="1" ht="18" customHeight="1" x14ac:dyDescent="0.3">
      <c r="B38" s="139"/>
      <c r="C38" s="140"/>
      <c r="D38" s="140"/>
      <c r="E38" s="140"/>
      <c r="F38" s="140"/>
      <c r="G38" s="141"/>
      <c r="H38" s="141"/>
      <c r="I38" s="141"/>
      <c r="J38" s="141"/>
      <c r="K38" s="141"/>
      <c r="L38" s="141"/>
      <c r="M38" s="299"/>
      <c r="N38" s="299"/>
      <c r="O38" s="143"/>
    </row>
    <row r="39" spans="2:15" s="5" customFormat="1" ht="18" customHeight="1" x14ac:dyDescent="0.3">
      <c r="B39" s="139"/>
      <c r="C39" s="140"/>
      <c r="D39" s="140"/>
      <c r="E39" s="140"/>
      <c r="F39" s="140"/>
      <c r="G39" s="141"/>
      <c r="H39" s="141"/>
      <c r="I39" s="141"/>
      <c r="J39" s="141"/>
      <c r="K39" s="141"/>
      <c r="L39" s="141"/>
      <c r="M39" s="299"/>
      <c r="N39" s="299"/>
      <c r="O39" s="143"/>
    </row>
    <row r="40" spans="2:15" s="5" customFormat="1" ht="18" customHeight="1" x14ac:dyDescent="0.3">
      <c r="B40" s="139"/>
      <c r="C40" s="140"/>
      <c r="D40" s="140"/>
      <c r="E40" s="140"/>
      <c r="F40" s="140"/>
      <c r="G40" s="141"/>
      <c r="H40" s="141"/>
      <c r="I40" s="141"/>
      <c r="J40" s="141"/>
      <c r="K40" s="141"/>
      <c r="L40" s="141"/>
      <c r="M40" s="299"/>
      <c r="N40" s="299"/>
      <c r="O40" s="143"/>
    </row>
    <row r="41" spans="2:15" s="5" customFormat="1" ht="18" customHeight="1" x14ac:dyDescent="0.3">
      <c r="B41" s="139"/>
      <c r="C41" s="140"/>
      <c r="D41" s="140"/>
      <c r="E41" s="140"/>
      <c r="F41" s="140"/>
      <c r="G41" s="141"/>
      <c r="H41" s="141"/>
      <c r="I41" s="141"/>
      <c r="J41" s="141"/>
      <c r="K41" s="141"/>
      <c r="L41" s="141"/>
      <c r="M41" s="299"/>
      <c r="N41" s="299"/>
      <c r="O41" s="143"/>
    </row>
    <row r="42" spans="2:15" s="5" customFormat="1" ht="18" customHeight="1" x14ac:dyDescent="0.3">
      <c r="B42" s="139"/>
      <c r="C42" s="140"/>
      <c r="D42" s="140"/>
      <c r="E42" s="140"/>
      <c r="F42" s="140"/>
      <c r="G42" s="141"/>
      <c r="H42" s="141"/>
      <c r="I42" s="141"/>
      <c r="J42" s="141"/>
      <c r="K42" s="141"/>
      <c r="L42" s="141"/>
      <c r="M42" s="299"/>
      <c r="N42" s="299"/>
      <c r="O42" s="143"/>
    </row>
    <row r="43" spans="2:15" s="5" customFormat="1" ht="18" customHeight="1" x14ac:dyDescent="0.3">
      <c r="B43" s="139"/>
      <c r="C43" s="140"/>
      <c r="D43" s="140"/>
      <c r="E43" s="140"/>
      <c r="F43" s="140"/>
      <c r="G43" s="141"/>
      <c r="H43" s="141"/>
      <c r="I43" s="141"/>
      <c r="J43" s="141"/>
      <c r="K43" s="141"/>
      <c r="L43" s="141"/>
      <c r="M43" s="299"/>
      <c r="N43" s="299"/>
      <c r="O43" s="143"/>
    </row>
    <row r="44" spans="2:15" s="5" customFormat="1" ht="18" customHeight="1" x14ac:dyDescent="0.3">
      <c r="B44" s="139"/>
      <c r="C44" s="140"/>
      <c r="D44" s="140"/>
      <c r="E44" s="140"/>
      <c r="F44" s="140"/>
      <c r="G44" s="141"/>
      <c r="H44" s="141"/>
      <c r="I44" s="141"/>
      <c r="J44" s="141"/>
      <c r="K44" s="141"/>
      <c r="L44" s="141"/>
      <c r="M44" s="299"/>
      <c r="N44" s="299"/>
      <c r="O44" s="143"/>
    </row>
    <row r="45" spans="2:15" s="5" customFormat="1" ht="18" customHeight="1" x14ac:dyDescent="0.3">
      <c r="B45" s="139"/>
      <c r="C45" s="140"/>
      <c r="D45" s="140"/>
      <c r="E45" s="140"/>
      <c r="F45" s="140"/>
      <c r="G45" s="141"/>
      <c r="H45" s="141"/>
      <c r="I45" s="141"/>
      <c r="J45" s="141"/>
      <c r="K45" s="141"/>
      <c r="L45" s="141"/>
      <c r="M45" s="299"/>
      <c r="N45" s="299"/>
      <c r="O45" s="143"/>
    </row>
    <row r="46" spans="2:15" s="5" customFormat="1" ht="18" customHeight="1" x14ac:dyDescent="0.3">
      <c r="B46" s="139"/>
      <c r="C46" s="140"/>
      <c r="D46" s="140"/>
      <c r="E46" s="140"/>
      <c r="F46" s="140"/>
      <c r="G46" s="141"/>
      <c r="H46" s="141"/>
      <c r="I46" s="141"/>
      <c r="J46" s="141"/>
      <c r="K46" s="141"/>
      <c r="L46" s="141"/>
      <c r="M46" s="299"/>
      <c r="N46" s="299"/>
      <c r="O46" s="143"/>
    </row>
    <row r="47" spans="2:15" s="5" customFormat="1" ht="18" customHeight="1" x14ac:dyDescent="0.3">
      <c r="B47" s="139"/>
      <c r="C47" s="140"/>
      <c r="D47" s="140"/>
      <c r="E47" s="140"/>
      <c r="F47" s="140"/>
      <c r="G47" s="141"/>
      <c r="H47" s="141"/>
      <c r="I47" s="141"/>
      <c r="J47" s="141"/>
      <c r="K47" s="141"/>
      <c r="L47" s="141"/>
      <c r="M47" s="299"/>
      <c r="N47" s="299"/>
      <c r="O47" s="143"/>
    </row>
    <row r="48" spans="2:15" s="5" customFormat="1" ht="18" customHeight="1" x14ac:dyDescent="0.3">
      <c r="B48" s="139"/>
      <c r="C48" s="140"/>
      <c r="D48" s="140"/>
      <c r="E48" s="140"/>
      <c r="F48" s="140"/>
      <c r="G48" s="141"/>
      <c r="H48" s="141"/>
      <c r="I48" s="141"/>
      <c r="J48" s="141"/>
      <c r="K48" s="141"/>
      <c r="L48" s="141"/>
      <c r="M48" s="299"/>
      <c r="N48" s="299"/>
      <c r="O48" s="143"/>
    </row>
    <row r="49" spans="2:15" s="5" customFormat="1" ht="18" customHeight="1" x14ac:dyDescent="0.3">
      <c r="B49" s="139"/>
      <c r="C49" s="140"/>
      <c r="D49" s="140"/>
      <c r="E49" s="140"/>
      <c r="F49" s="140"/>
      <c r="G49" s="141"/>
      <c r="H49" s="141"/>
      <c r="I49" s="141"/>
      <c r="J49" s="141"/>
      <c r="K49" s="141"/>
      <c r="L49" s="141"/>
      <c r="M49" s="299"/>
      <c r="N49" s="299"/>
      <c r="O49" s="143"/>
    </row>
    <row r="50" spans="2:15" s="5" customFormat="1" ht="18" customHeight="1" x14ac:dyDescent="0.3">
      <c r="B50" s="139"/>
      <c r="C50" s="140"/>
      <c r="D50" s="140"/>
      <c r="E50" s="140"/>
      <c r="F50" s="140"/>
      <c r="G50" s="141"/>
      <c r="H50" s="141"/>
      <c r="I50" s="141"/>
      <c r="J50" s="141"/>
      <c r="K50" s="141"/>
      <c r="L50" s="141"/>
      <c r="M50" s="299"/>
      <c r="N50" s="299"/>
      <c r="O50" s="143"/>
    </row>
    <row r="51" spans="2:15" s="5" customFormat="1" ht="18" customHeight="1" x14ac:dyDescent="0.3">
      <c r="B51" s="139"/>
      <c r="C51" s="140"/>
      <c r="D51" s="140"/>
      <c r="E51" s="140"/>
      <c r="F51" s="140"/>
      <c r="G51" s="141"/>
      <c r="H51" s="141"/>
      <c r="I51" s="141"/>
      <c r="J51" s="141"/>
      <c r="K51" s="141"/>
      <c r="L51" s="141"/>
      <c r="M51" s="299"/>
      <c r="N51" s="299"/>
      <c r="O51" s="143"/>
    </row>
    <row r="52" spans="2:15" s="5" customFormat="1" ht="18" customHeight="1" x14ac:dyDescent="0.3">
      <c r="B52" s="139"/>
      <c r="C52" s="140"/>
      <c r="D52" s="140"/>
      <c r="E52" s="140"/>
      <c r="F52" s="140"/>
      <c r="G52" s="141"/>
      <c r="H52" s="141"/>
      <c r="I52" s="141"/>
      <c r="J52" s="141"/>
      <c r="K52" s="141"/>
      <c r="L52" s="141"/>
      <c r="M52" s="299"/>
      <c r="N52" s="299"/>
      <c r="O52" s="143"/>
    </row>
    <row r="53" spans="2:15" s="5" customFormat="1" ht="18" customHeight="1" x14ac:dyDescent="0.3">
      <c r="B53" s="139"/>
      <c r="C53" s="140"/>
      <c r="D53" s="140"/>
      <c r="E53" s="140"/>
      <c r="F53" s="140"/>
      <c r="G53" s="141"/>
      <c r="H53" s="141"/>
      <c r="I53" s="141"/>
      <c r="J53" s="141"/>
      <c r="K53" s="141"/>
      <c r="L53" s="141"/>
      <c r="M53" s="299"/>
      <c r="N53" s="299"/>
      <c r="O53" s="143"/>
    </row>
    <row r="54" spans="2:15" s="5" customFormat="1" ht="18" customHeight="1" x14ac:dyDescent="0.3">
      <c r="B54" s="139"/>
      <c r="C54" s="140"/>
      <c r="D54" s="140"/>
      <c r="E54" s="140"/>
      <c r="F54" s="140"/>
      <c r="G54" s="141"/>
      <c r="H54" s="141"/>
      <c r="I54" s="141"/>
      <c r="J54" s="141"/>
      <c r="K54" s="141"/>
      <c r="L54" s="141"/>
      <c r="M54" s="299"/>
      <c r="N54" s="299"/>
      <c r="O54" s="143"/>
    </row>
    <row r="55" spans="2:15" s="5" customFormat="1" ht="18" customHeight="1" x14ac:dyDescent="0.3">
      <c r="B55" s="139"/>
      <c r="C55" s="140"/>
      <c r="D55" s="140"/>
      <c r="E55" s="140"/>
      <c r="F55" s="140"/>
      <c r="G55" s="141"/>
      <c r="H55" s="141"/>
      <c r="I55" s="141"/>
      <c r="J55" s="141"/>
      <c r="K55" s="144"/>
      <c r="L55" s="144"/>
      <c r="M55" s="299"/>
      <c r="N55" s="299"/>
      <c r="O55" s="143"/>
    </row>
    <row r="56" spans="2:15" s="5" customFormat="1" ht="18" customHeight="1" x14ac:dyDescent="0.3">
      <c r="B56" s="139"/>
      <c r="C56" s="140"/>
      <c r="D56" s="140"/>
      <c r="E56" s="140"/>
      <c r="F56" s="140"/>
      <c r="G56" s="141"/>
      <c r="H56" s="141"/>
      <c r="I56" s="141"/>
      <c r="J56" s="141"/>
      <c r="K56" s="141"/>
      <c r="L56" s="141"/>
      <c r="M56" s="299"/>
      <c r="N56" s="299"/>
      <c r="O56" s="143"/>
    </row>
    <row r="57" spans="2:15" s="5" customFormat="1" ht="18" customHeight="1" x14ac:dyDescent="0.3">
      <c r="B57" s="139"/>
      <c r="C57" s="140"/>
      <c r="D57" s="140"/>
      <c r="E57" s="140"/>
      <c r="F57" s="140"/>
      <c r="G57" s="141"/>
      <c r="H57" s="141"/>
      <c r="I57" s="141"/>
      <c r="J57" s="141"/>
      <c r="K57" s="141"/>
      <c r="L57" s="141"/>
      <c r="M57" s="299"/>
      <c r="N57" s="299"/>
      <c r="O57" s="143"/>
    </row>
    <row r="58" spans="2:15" s="5" customFormat="1" ht="18" customHeight="1" x14ac:dyDescent="0.3">
      <c r="B58" s="139"/>
      <c r="C58" s="140"/>
      <c r="D58" s="140"/>
      <c r="E58" s="140"/>
      <c r="F58" s="140"/>
      <c r="G58" s="141"/>
      <c r="H58" s="141"/>
      <c r="I58" s="141"/>
      <c r="J58" s="141"/>
      <c r="K58" s="144"/>
      <c r="L58" s="144"/>
      <c r="M58" s="299"/>
      <c r="N58" s="299"/>
      <c r="O58" s="143"/>
    </row>
    <row r="59" spans="2:15" s="5" customFormat="1" ht="18" customHeight="1" x14ac:dyDescent="0.3">
      <c r="B59" s="139"/>
      <c r="C59" s="140"/>
      <c r="D59" s="140"/>
      <c r="E59" s="140"/>
      <c r="F59" s="140"/>
      <c r="G59" s="141"/>
      <c r="H59" s="141"/>
      <c r="I59" s="141"/>
      <c r="J59" s="141"/>
      <c r="K59" s="141"/>
      <c r="L59" s="141"/>
      <c r="M59" s="299"/>
      <c r="N59" s="299"/>
      <c r="O59" s="143"/>
    </row>
    <row r="60" spans="2:15" s="5" customFormat="1" ht="18" customHeight="1" x14ac:dyDescent="0.3">
      <c r="B60" s="139"/>
      <c r="C60" s="140"/>
      <c r="D60" s="140"/>
      <c r="E60" s="140"/>
      <c r="F60" s="140"/>
      <c r="G60" s="141"/>
      <c r="H60" s="141"/>
      <c r="I60" s="141"/>
      <c r="J60" s="141"/>
      <c r="K60" s="144"/>
      <c r="L60" s="144"/>
      <c r="M60" s="299"/>
      <c r="N60" s="299"/>
      <c r="O60" s="143"/>
    </row>
    <row r="61" spans="2:15" s="5" customFormat="1" ht="18" customHeight="1" x14ac:dyDescent="0.3">
      <c r="B61" s="139"/>
      <c r="C61" s="140"/>
      <c r="D61" s="140"/>
      <c r="E61" s="140"/>
      <c r="F61" s="140"/>
      <c r="G61" s="141"/>
      <c r="H61" s="141"/>
      <c r="I61" s="141"/>
      <c r="J61" s="141"/>
      <c r="K61" s="144"/>
      <c r="L61" s="144"/>
      <c r="M61" s="299"/>
      <c r="N61" s="299"/>
      <c r="O61" s="143"/>
    </row>
    <row r="62" spans="2:15" s="5" customFormat="1" ht="18" customHeight="1" x14ac:dyDescent="0.3">
      <c r="B62" s="139"/>
      <c r="C62" s="140"/>
      <c r="D62" s="140"/>
      <c r="E62" s="140"/>
      <c r="F62" s="140"/>
      <c r="G62" s="141"/>
      <c r="H62" s="141"/>
      <c r="I62" s="141"/>
      <c r="J62" s="141"/>
      <c r="K62" s="144"/>
      <c r="L62" s="144"/>
      <c r="M62" s="299"/>
      <c r="N62" s="299"/>
      <c r="O62" s="143"/>
    </row>
    <row r="63" spans="2:15" s="5" customFormat="1" ht="18" customHeight="1" x14ac:dyDescent="0.3">
      <c r="B63" s="139"/>
      <c r="C63" s="140"/>
      <c r="D63" s="140"/>
      <c r="E63" s="140"/>
      <c r="F63" s="140"/>
      <c r="G63" s="141"/>
      <c r="H63" s="141"/>
      <c r="I63" s="141"/>
      <c r="J63" s="141"/>
      <c r="K63" s="144"/>
      <c r="L63" s="144"/>
      <c r="M63" s="299"/>
      <c r="N63" s="299"/>
      <c r="O63" s="143"/>
    </row>
    <row r="64" spans="2:15" s="5" customFormat="1" ht="18" customHeight="1" x14ac:dyDescent="0.3">
      <c r="B64" s="139"/>
      <c r="C64" s="140"/>
      <c r="D64" s="140"/>
      <c r="E64" s="140"/>
      <c r="F64" s="140"/>
      <c r="G64" s="141"/>
      <c r="H64" s="141"/>
      <c r="I64" s="141"/>
      <c r="J64" s="141"/>
      <c r="K64" s="141"/>
      <c r="L64" s="141"/>
      <c r="M64" s="299"/>
      <c r="N64" s="299"/>
      <c r="O64" s="143"/>
    </row>
    <row r="65" spans="2:15" s="5" customFormat="1" ht="18" customHeight="1" x14ac:dyDescent="0.3">
      <c r="B65" s="139"/>
      <c r="C65" s="140"/>
      <c r="D65" s="140"/>
      <c r="E65" s="140"/>
      <c r="F65" s="140"/>
      <c r="G65" s="141"/>
      <c r="H65" s="141"/>
      <c r="I65" s="141"/>
      <c r="J65" s="141"/>
      <c r="K65" s="144"/>
      <c r="L65" s="144"/>
      <c r="M65" s="299"/>
      <c r="N65" s="299"/>
      <c r="O65" s="143"/>
    </row>
    <row r="66" spans="2:15" s="5" customFormat="1" ht="18" customHeight="1" x14ac:dyDescent="0.3">
      <c r="B66" s="139"/>
      <c r="C66" s="140"/>
      <c r="D66" s="140"/>
      <c r="E66" s="140"/>
      <c r="F66" s="140"/>
      <c r="G66" s="141"/>
      <c r="H66" s="141"/>
      <c r="I66" s="141"/>
      <c r="J66" s="141"/>
      <c r="K66" s="141"/>
      <c r="L66" s="141"/>
      <c r="M66" s="299"/>
      <c r="N66" s="299"/>
      <c r="O66" s="143"/>
    </row>
    <row r="67" spans="2:15" s="5" customFormat="1" ht="18" customHeight="1" x14ac:dyDescent="0.3">
      <c r="B67" s="139"/>
      <c r="C67" s="140"/>
      <c r="D67" s="140"/>
      <c r="E67" s="140"/>
      <c r="F67" s="140"/>
      <c r="G67" s="141"/>
      <c r="H67" s="141"/>
      <c r="I67" s="141"/>
      <c r="J67" s="141"/>
      <c r="K67" s="144"/>
      <c r="L67" s="144"/>
      <c r="M67" s="299"/>
      <c r="N67" s="299"/>
      <c r="O67" s="143"/>
    </row>
    <row r="68" spans="2:15" s="5" customFormat="1" ht="18" customHeight="1" x14ac:dyDescent="0.3">
      <c r="B68" s="139"/>
      <c r="C68" s="140"/>
      <c r="D68" s="140"/>
      <c r="E68" s="140"/>
      <c r="F68" s="140"/>
      <c r="G68" s="141"/>
      <c r="H68" s="141"/>
      <c r="I68" s="141"/>
      <c r="J68" s="141"/>
      <c r="K68" s="141"/>
      <c r="L68" s="141"/>
      <c r="M68" s="299"/>
      <c r="N68" s="299"/>
      <c r="O68" s="143"/>
    </row>
    <row r="69" spans="2:15" x14ac:dyDescent="0.3">
      <c r="B69" s="145"/>
      <c r="C69" s="145"/>
      <c r="D69" s="145"/>
      <c r="E69" s="145"/>
      <c r="F69" s="145"/>
      <c r="G69" s="40"/>
      <c r="H69" s="40"/>
      <c r="I69" s="115"/>
      <c r="J69" s="40"/>
      <c r="K69" s="113"/>
      <c r="L69" s="145"/>
      <c r="N69" s="7"/>
      <c r="O69" s="253">
        <v>4</v>
      </c>
    </row>
    <row r="70" spans="2:15" hidden="1" x14ac:dyDescent="0.3">
      <c r="B70" s="7"/>
      <c r="C70" s="7"/>
      <c r="D70" s="7"/>
      <c r="E70" s="7"/>
      <c r="F70" s="7"/>
      <c r="G70" s="7"/>
      <c r="H70" s="7"/>
      <c r="I70" s="7"/>
      <c r="J70" s="7"/>
      <c r="K70" s="10"/>
      <c r="L70" s="10"/>
      <c r="M70" s="7"/>
      <c r="N70" s="7"/>
      <c r="O70" s="7"/>
    </row>
    <row r="71" spans="2:15" hidden="1" x14ac:dyDescent="0.3">
      <c r="B71" s="7"/>
      <c r="C71" s="7"/>
      <c r="D71" s="7"/>
      <c r="E71" s="7"/>
      <c r="F71" s="7"/>
      <c r="G71" s="7"/>
      <c r="H71" s="7"/>
      <c r="I71" s="7"/>
      <c r="J71" s="7"/>
      <c r="K71" s="10"/>
      <c r="L71" s="10"/>
      <c r="M71" s="7"/>
      <c r="N71" s="7"/>
      <c r="O71" s="7"/>
    </row>
    <row r="72" spans="2:15" hidden="1" x14ac:dyDescent="0.3">
      <c r="B72" s="7"/>
      <c r="C72" s="7"/>
      <c r="D72" s="7"/>
      <c r="E72" s="7"/>
      <c r="F72" s="7"/>
      <c r="G72" s="7"/>
      <c r="H72" s="7"/>
      <c r="I72" s="7"/>
      <c r="J72" s="7"/>
      <c r="K72" s="10"/>
      <c r="L72" s="10"/>
      <c r="M72" s="7"/>
      <c r="N72" s="7"/>
      <c r="O72" s="7"/>
    </row>
    <row r="73" spans="2:15" hidden="1" x14ac:dyDescent="0.3">
      <c r="B73" s="7"/>
      <c r="C73" s="7"/>
      <c r="D73" s="7"/>
      <c r="E73" s="7"/>
      <c r="F73" s="7"/>
      <c r="G73" s="7"/>
      <c r="H73" s="7"/>
      <c r="I73" s="7"/>
      <c r="J73" s="7"/>
      <c r="K73" s="10"/>
      <c r="L73" s="10"/>
      <c r="M73" s="7"/>
      <c r="N73" s="7"/>
      <c r="O73" s="7"/>
    </row>
    <row r="74" spans="2:15" hidden="1" x14ac:dyDescent="0.3">
      <c r="B74" s="7"/>
      <c r="C74" s="7"/>
      <c r="D74" s="7"/>
      <c r="E74" s="7"/>
      <c r="F74" s="7"/>
      <c r="G74" s="7"/>
      <c r="H74" s="7"/>
      <c r="I74" s="7"/>
      <c r="J74" s="7"/>
      <c r="K74" s="10"/>
      <c r="L74" s="10"/>
      <c r="M74" s="7"/>
      <c r="N74" s="7"/>
      <c r="O74" s="7"/>
    </row>
    <row r="75" spans="2:15" hidden="1" x14ac:dyDescent="0.3">
      <c r="B75" s="7"/>
      <c r="C75" s="7"/>
      <c r="D75" s="7"/>
      <c r="E75" s="7"/>
      <c r="F75" s="7"/>
      <c r="G75" s="7"/>
      <c r="H75" s="7"/>
      <c r="I75" s="7"/>
      <c r="J75" s="7"/>
      <c r="K75" s="10"/>
      <c r="L75" s="10"/>
      <c r="M75" s="7"/>
      <c r="N75" s="7"/>
      <c r="O75" s="7"/>
    </row>
    <row r="76" spans="2:15" hidden="1" x14ac:dyDescent="0.3">
      <c r="B76" s="7"/>
      <c r="C76" s="7"/>
      <c r="D76" s="7"/>
      <c r="E76" s="7"/>
      <c r="F76" s="7"/>
      <c r="G76" s="7"/>
      <c r="H76" s="7"/>
      <c r="I76" s="7"/>
      <c r="J76" s="7"/>
      <c r="K76" s="10"/>
      <c r="L76" s="10"/>
      <c r="M76" s="7"/>
      <c r="N76" s="7"/>
      <c r="O76" s="7"/>
    </row>
    <row r="77" spans="2:15" hidden="1" x14ac:dyDescent="0.3">
      <c r="B77" s="7"/>
      <c r="C77" s="7"/>
      <c r="D77" s="7"/>
      <c r="E77" s="7"/>
      <c r="F77" s="7"/>
      <c r="G77" s="7"/>
      <c r="H77" s="7"/>
      <c r="I77" s="7"/>
      <c r="J77" s="7"/>
      <c r="K77" s="10"/>
      <c r="L77" s="10"/>
      <c r="M77" s="7"/>
      <c r="N77" s="7"/>
      <c r="O77" s="7"/>
    </row>
    <row r="78" spans="2:15" hidden="1" x14ac:dyDescent="0.3">
      <c r="B78" s="7"/>
      <c r="C78" s="7"/>
      <c r="D78" s="7"/>
      <c r="E78" s="7"/>
      <c r="F78" s="7"/>
      <c r="G78" s="7"/>
      <c r="H78" s="7"/>
      <c r="I78" s="7"/>
      <c r="J78" s="7"/>
      <c r="K78" s="10"/>
      <c r="L78" s="10"/>
      <c r="M78" s="7"/>
      <c r="N78" s="7"/>
      <c r="O78" s="7"/>
    </row>
    <row r="79" spans="2:15" hidden="1" x14ac:dyDescent="0.3">
      <c r="B79" s="7"/>
      <c r="C79" s="7"/>
      <c r="D79" s="7"/>
      <c r="E79" s="7"/>
      <c r="F79" s="7"/>
      <c r="G79" s="7"/>
      <c r="H79" s="7"/>
      <c r="I79" s="7"/>
      <c r="J79" s="7"/>
      <c r="K79" s="10"/>
      <c r="L79" s="10"/>
      <c r="M79" s="7"/>
      <c r="N79" s="7"/>
      <c r="O79" s="7"/>
    </row>
    <row r="80" spans="2:15" hidden="1" x14ac:dyDescent="0.3">
      <c r="B80" s="7"/>
      <c r="C80" s="7"/>
      <c r="D80" s="7"/>
      <c r="E80" s="7"/>
      <c r="F80" s="7"/>
      <c r="G80" s="7"/>
      <c r="H80" s="7"/>
      <c r="I80" s="7"/>
      <c r="J80" s="7"/>
      <c r="K80" s="10"/>
      <c r="L80" s="10"/>
      <c r="M80" s="7"/>
      <c r="N80" s="7"/>
      <c r="O80" s="7"/>
    </row>
    <row r="81" spans="2:15" hidden="1" x14ac:dyDescent="0.3">
      <c r="B81" s="7"/>
      <c r="C81" s="7"/>
      <c r="D81" s="7"/>
      <c r="E81" s="7"/>
      <c r="F81" s="7"/>
      <c r="G81" s="7"/>
      <c r="H81" s="7"/>
      <c r="I81" s="7"/>
      <c r="J81" s="7"/>
      <c r="K81" s="10"/>
      <c r="L81" s="10"/>
      <c r="M81" s="7"/>
      <c r="N81" s="7"/>
      <c r="O81" s="7"/>
    </row>
    <row r="82" spans="2:15" hidden="1" x14ac:dyDescent="0.3">
      <c r="B82" s="7"/>
      <c r="C82" s="7"/>
      <c r="D82" s="7"/>
      <c r="E82" s="7"/>
      <c r="F82" s="7"/>
      <c r="G82" s="7"/>
      <c r="H82" s="7"/>
      <c r="I82" s="7"/>
      <c r="J82" s="7"/>
      <c r="K82" s="10"/>
      <c r="L82" s="10"/>
      <c r="M82" s="7"/>
      <c r="N82" s="7"/>
      <c r="O82" s="7"/>
    </row>
    <row r="83" spans="2:15" hidden="1" x14ac:dyDescent="0.3">
      <c r="B83" s="7"/>
      <c r="C83" s="7"/>
      <c r="D83" s="7"/>
      <c r="E83" s="7"/>
      <c r="F83" s="7"/>
      <c r="G83" s="7"/>
      <c r="H83" s="7"/>
      <c r="I83" s="7"/>
      <c r="J83" s="7"/>
      <c r="K83" s="10"/>
      <c r="L83" s="10"/>
      <c r="M83" s="7"/>
      <c r="N83" s="7"/>
      <c r="O83" s="7"/>
    </row>
    <row r="84" spans="2:15" hidden="1" x14ac:dyDescent="0.3">
      <c r="B84" s="7"/>
      <c r="C84" s="7"/>
      <c r="D84" s="7"/>
      <c r="E84" s="7"/>
      <c r="F84" s="7"/>
      <c r="G84" s="7"/>
      <c r="H84" s="7"/>
      <c r="I84" s="7"/>
      <c r="J84" s="7"/>
      <c r="K84" s="10"/>
      <c r="L84" s="10"/>
      <c r="M84" s="7"/>
      <c r="N84" s="7"/>
      <c r="O84" s="7"/>
    </row>
    <row r="85" spans="2:15" hidden="1" x14ac:dyDescent="0.3">
      <c r="B85" s="7"/>
      <c r="C85" s="7"/>
      <c r="D85" s="7"/>
      <c r="E85" s="7"/>
      <c r="F85" s="7"/>
      <c r="G85" s="7"/>
      <c r="H85" s="7"/>
      <c r="I85" s="7"/>
      <c r="J85" s="7"/>
      <c r="K85" s="10"/>
      <c r="L85" s="10"/>
      <c r="M85" s="7"/>
      <c r="N85" s="7"/>
      <c r="O85" s="7"/>
    </row>
    <row r="86" spans="2:15" hidden="1" x14ac:dyDescent="0.3">
      <c r="B86" s="7"/>
      <c r="C86" s="7"/>
      <c r="D86" s="7"/>
      <c r="E86" s="7"/>
      <c r="F86" s="7"/>
      <c r="G86" s="7"/>
      <c r="H86" s="7"/>
      <c r="I86" s="7"/>
      <c r="J86" s="7"/>
      <c r="K86" s="10"/>
      <c r="L86" s="10"/>
      <c r="M86" s="7"/>
      <c r="N86" s="7"/>
      <c r="O86" s="7"/>
    </row>
    <row r="87" spans="2:15" hidden="1" x14ac:dyDescent="0.3">
      <c r="B87" s="7"/>
      <c r="C87" s="7"/>
      <c r="D87" s="7"/>
      <c r="E87" s="7"/>
      <c r="F87" s="7"/>
      <c r="G87" s="7"/>
      <c r="H87" s="7"/>
      <c r="I87" s="7"/>
      <c r="J87" s="7"/>
      <c r="K87" s="10"/>
      <c r="L87" s="10"/>
      <c r="M87" s="7"/>
      <c r="N87" s="7"/>
      <c r="O87" s="7"/>
    </row>
    <row r="88" spans="2:15" hidden="1" x14ac:dyDescent="0.3">
      <c r="B88" s="7"/>
      <c r="C88" s="7"/>
      <c r="D88" s="7"/>
      <c r="E88" s="7"/>
      <c r="F88" s="7"/>
      <c r="G88" s="7"/>
      <c r="H88" s="7"/>
      <c r="I88" s="7"/>
      <c r="J88" s="7"/>
      <c r="K88" s="10"/>
      <c r="L88" s="10"/>
      <c r="M88" s="7"/>
      <c r="N88" s="7"/>
      <c r="O88" s="7"/>
    </row>
    <row r="89" spans="2:15" hidden="1" x14ac:dyDescent="0.3">
      <c r="B89" s="7"/>
      <c r="C89" s="7"/>
      <c r="D89" s="7"/>
      <c r="E89" s="7"/>
      <c r="F89" s="7"/>
      <c r="G89" s="7"/>
      <c r="H89" s="7"/>
      <c r="I89" s="7"/>
      <c r="J89" s="7"/>
      <c r="K89" s="10"/>
      <c r="L89" s="10"/>
      <c r="M89" s="7"/>
      <c r="N89" s="7"/>
      <c r="O89" s="7"/>
    </row>
    <row r="90" spans="2:15" hidden="1" x14ac:dyDescent="0.3">
      <c r="B90" s="7"/>
      <c r="C90" s="7"/>
      <c r="D90" s="7"/>
      <c r="E90" s="7"/>
      <c r="F90" s="7"/>
      <c r="G90" s="7"/>
      <c r="H90" s="7"/>
      <c r="I90" s="7"/>
      <c r="J90" s="7"/>
      <c r="K90" s="10"/>
      <c r="L90" s="10"/>
      <c r="M90" s="7"/>
      <c r="N90" s="7"/>
      <c r="O90" s="7"/>
    </row>
    <row r="91" spans="2:15" hidden="1" x14ac:dyDescent="0.3">
      <c r="B91" s="7"/>
      <c r="C91" s="7"/>
      <c r="D91" s="7"/>
      <c r="E91" s="7"/>
      <c r="F91" s="7"/>
      <c r="G91" s="7"/>
      <c r="H91" s="7"/>
      <c r="I91" s="7"/>
      <c r="J91" s="7"/>
      <c r="K91" s="10"/>
      <c r="L91" s="10"/>
      <c r="M91" s="7"/>
      <c r="N91" s="7"/>
      <c r="O91" s="7"/>
    </row>
    <row r="92" spans="2:15" hidden="1" x14ac:dyDescent="0.3">
      <c r="B92" s="7"/>
      <c r="C92" s="7"/>
      <c r="D92" s="7"/>
      <c r="E92" s="7"/>
      <c r="F92" s="7"/>
      <c r="G92" s="7"/>
      <c r="H92" s="7"/>
      <c r="I92" s="7"/>
      <c r="J92" s="7"/>
      <c r="K92" s="10"/>
      <c r="L92" s="10"/>
      <c r="M92" s="7"/>
      <c r="N92" s="7"/>
      <c r="O92" s="7"/>
    </row>
    <row r="93" spans="2:15" hidden="1" x14ac:dyDescent="0.3">
      <c r="B93" s="7"/>
      <c r="C93" s="7"/>
      <c r="D93" s="7"/>
      <c r="E93" s="7"/>
      <c r="F93" s="7"/>
      <c r="G93" s="7"/>
      <c r="H93" s="7"/>
      <c r="I93" s="7"/>
      <c r="J93" s="7"/>
      <c r="K93" s="10"/>
      <c r="L93" s="10"/>
      <c r="M93" s="7"/>
      <c r="N93" s="7"/>
      <c r="O93" s="7"/>
    </row>
    <row r="94" spans="2:15" hidden="1" x14ac:dyDescent="0.3">
      <c r="B94" s="7"/>
      <c r="C94" s="7"/>
      <c r="D94" s="7"/>
      <c r="E94" s="7"/>
      <c r="F94" s="7"/>
      <c r="G94" s="7"/>
      <c r="H94" s="7"/>
      <c r="I94" s="7"/>
      <c r="J94" s="7"/>
      <c r="K94" s="10"/>
      <c r="L94" s="10"/>
      <c r="M94" s="7"/>
      <c r="N94" s="7"/>
      <c r="O94" s="7"/>
    </row>
    <row r="95" spans="2:15" hidden="1" x14ac:dyDescent="0.3">
      <c r="B95" s="7"/>
      <c r="C95" s="7"/>
      <c r="D95" s="7"/>
      <c r="E95" s="7"/>
      <c r="F95" s="7"/>
      <c r="G95" s="7"/>
      <c r="H95" s="7"/>
      <c r="I95" s="7"/>
      <c r="J95" s="7"/>
      <c r="K95" s="10"/>
      <c r="L95" s="10"/>
      <c r="M95" s="7"/>
      <c r="N95" s="7"/>
      <c r="O95" s="7"/>
    </row>
    <row r="96" spans="2:15" hidden="1" x14ac:dyDescent="0.3">
      <c r="C96" s="7"/>
      <c r="D96" s="7"/>
      <c r="E96" s="7"/>
      <c r="F96" s="7"/>
      <c r="G96" s="7"/>
      <c r="H96" s="7"/>
      <c r="I96" s="7"/>
      <c r="J96" s="7"/>
      <c r="K96" s="10"/>
      <c r="L96" s="10"/>
      <c r="M96" s="7"/>
      <c r="N96" s="7"/>
      <c r="O96" s="7"/>
    </row>
    <row r="97" spans="2:15" hidden="1" x14ac:dyDescent="0.3">
      <c r="B97" s="7"/>
      <c r="C97" s="7"/>
      <c r="D97" s="7"/>
      <c r="E97" s="7"/>
      <c r="F97" s="7"/>
      <c r="G97" s="7"/>
      <c r="H97" s="7"/>
      <c r="I97" s="7"/>
      <c r="J97" s="7"/>
      <c r="K97" s="10"/>
      <c r="L97" s="10"/>
      <c r="M97" s="7"/>
      <c r="N97" s="7"/>
      <c r="O97" s="7"/>
    </row>
    <row r="98" spans="2:15" hidden="1" x14ac:dyDescent="0.3">
      <c r="B98" s="7"/>
      <c r="C98" s="7"/>
      <c r="D98" s="7"/>
      <c r="E98" s="7"/>
      <c r="F98" s="7"/>
      <c r="G98" s="7"/>
      <c r="H98" s="7"/>
      <c r="I98" s="7"/>
      <c r="J98" s="7"/>
      <c r="K98" s="10"/>
      <c r="L98" s="10"/>
      <c r="M98" s="7"/>
      <c r="N98" s="7"/>
      <c r="O98" s="7"/>
    </row>
    <row r="99" spans="2:15" hidden="1" x14ac:dyDescent="0.3">
      <c r="B99" s="7"/>
      <c r="C99" s="7"/>
      <c r="D99" s="7"/>
      <c r="E99" s="7"/>
      <c r="F99" s="7"/>
      <c r="G99" s="7"/>
      <c r="H99" s="7"/>
      <c r="I99" s="7"/>
      <c r="J99" s="7"/>
      <c r="K99" s="10"/>
      <c r="L99" s="10"/>
      <c r="M99" s="7"/>
      <c r="N99" s="7"/>
      <c r="O99" s="7"/>
    </row>
    <row r="100" spans="2:15" hidden="1" x14ac:dyDescent="0.3">
      <c r="B100" s="7"/>
      <c r="C100" s="7"/>
      <c r="D100" s="7"/>
      <c r="E100" s="7"/>
      <c r="F100" s="7"/>
      <c r="G100" s="7"/>
      <c r="H100" s="7"/>
      <c r="I100" s="7"/>
      <c r="J100" s="7"/>
      <c r="K100" s="10"/>
      <c r="L100" s="10"/>
      <c r="M100" s="7"/>
      <c r="N100" s="7"/>
      <c r="O100" s="7"/>
    </row>
    <row r="101" spans="2:15" hidden="1" x14ac:dyDescent="0.3">
      <c r="B101" s="7"/>
      <c r="C101" s="7"/>
      <c r="D101" s="7"/>
      <c r="E101" s="7"/>
      <c r="F101" s="7"/>
      <c r="G101" s="7"/>
      <c r="H101" s="7"/>
      <c r="I101" s="7"/>
      <c r="J101" s="7"/>
      <c r="K101" s="10"/>
      <c r="L101" s="10"/>
      <c r="M101" s="7"/>
      <c r="N101" s="7"/>
      <c r="O101" s="7"/>
    </row>
    <row r="102" spans="2:15" hidden="1" x14ac:dyDescent="0.3">
      <c r="B102" s="5"/>
      <c r="C102" s="5"/>
      <c r="D102" s="5"/>
      <c r="E102" s="5"/>
      <c r="F102" s="5"/>
      <c r="G102" s="5"/>
      <c r="H102" s="5"/>
      <c r="I102" s="5"/>
      <c r="J102" s="5"/>
      <c r="K102" s="9"/>
      <c r="L102" s="9"/>
      <c r="M102" s="5"/>
      <c r="N102" s="5"/>
      <c r="O102" s="5"/>
    </row>
    <row r="106" spans="2:15" hidden="1" x14ac:dyDescent="0.3">
      <c r="H106" s="5"/>
    </row>
  </sheetData>
  <sheetProtection sheet="1" formatCells="0" formatColumns="0" formatRows="0"/>
  <mergeCells count="23">
    <mergeCell ref="N12:O12"/>
    <mergeCell ref="F12:G12"/>
    <mergeCell ref="H22:I22"/>
    <mergeCell ref="F22:G22"/>
    <mergeCell ref="D12:E12"/>
    <mergeCell ref="L12:M12"/>
    <mergeCell ref="E15:F15"/>
    <mergeCell ref="E16:F16"/>
    <mergeCell ref="E17:F17"/>
    <mergeCell ref="E18:F18"/>
    <mergeCell ref="E19:F19"/>
    <mergeCell ref="M25:N25"/>
    <mergeCell ref="M15:N15"/>
    <mergeCell ref="M16:N16"/>
    <mergeCell ref="M17:N17"/>
    <mergeCell ref="M18:N18"/>
    <mergeCell ref="M19:N19"/>
    <mergeCell ref="M20:N20"/>
    <mergeCell ref="G5:L5"/>
    <mergeCell ref="G6:L6"/>
    <mergeCell ref="G7:L7"/>
    <mergeCell ref="H25:I25"/>
    <mergeCell ref="K25:L25"/>
  </mergeCells>
  <conditionalFormatting sqref="H22">
    <cfRule type="containsErrors" dxfId="12" priority="11" stopIfTrue="1">
      <formula>ISERROR(H22)</formula>
    </cfRule>
  </conditionalFormatting>
  <conditionalFormatting sqref="G16">
    <cfRule type="containsErrors" dxfId="11" priority="8" stopIfTrue="1">
      <formula>ISERROR(G16)</formula>
    </cfRule>
  </conditionalFormatting>
  <conditionalFormatting sqref="G17">
    <cfRule type="containsErrors" dxfId="10" priority="7" stopIfTrue="1">
      <formula>ISERROR(G17)</formula>
    </cfRule>
  </conditionalFormatting>
  <conditionalFormatting sqref="O16">
    <cfRule type="containsErrors" dxfId="9" priority="6" stopIfTrue="1">
      <formula>ISERROR(O16)</formula>
    </cfRule>
  </conditionalFormatting>
  <conditionalFormatting sqref="O17">
    <cfRule type="containsErrors" dxfId="8" priority="5" stopIfTrue="1">
      <formula>ISERROR(O17)</formula>
    </cfRule>
  </conditionalFormatting>
  <conditionalFormatting sqref="G18:G19">
    <cfRule type="containsErrors" dxfId="7" priority="4" stopIfTrue="1">
      <formula>ISERROR(G18)</formula>
    </cfRule>
  </conditionalFormatting>
  <conditionalFormatting sqref="O18:O19">
    <cfRule type="containsErrors" dxfId="6" priority="3" stopIfTrue="1">
      <formula>ISERROR(O18)</formula>
    </cfRule>
  </conditionalFormatting>
  <conditionalFormatting sqref="G20">
    <cfRule type="containsErrors" dxfId="5" priority="2" stopIfTrue="1">
      <formula>ISERROR(G20)</formula>
    </cfRule>
  </conditionalFormatting>
  <conditionalFormatting sqref="O20">
    <cfRule type="containsErrors" dxfId="4" priority="1" stopIfTrue="1">
      <formula>ISERROR(O20)</formula>
    </cfRule>
  </conditionalFormatting>
  <dataValidations xWindow="388" yWindow="583" count="5">
    <dataValidation type="list" allowBlank="1" showInputMessage="1" showErrorMessage="1" error="Werte M, N oder H als Großbuchstabe" sqref="J22" xr:uid="{05AEA1CD-C7D2-4E09-B06F-31BF4C445496}">
      <formula1>"M,N,H"</formula1>
    </dataValidation>
    <dataValidation type="list" allowBlank="1" showInputMessage="1" showErrorMessage="1" prompt="Wähle die Messmethode für die Eichstrecke aus" sqref="F12:G12" xr:uid="{F9B9BDB6-4EA3-43BB-9489-73D5D0F65583}">
      <formula1>"Elektro-optische Messung,Stahlband-Messung"</formula1>
    </dataValidation>
    <dataValidation type="list" allowBlank="1" showInputMessage="1" showErrorMessage="1" promptTitle="Eichstrecke" prompt="Wähle die Messmethode für die Eichstrecke aus" sqref="N12:O12" xr:uid="{3F925305-D0F6-42E5-95B8-94BC6A3184D0}">
      <formula1>"Elektro-optische Messung,Stahlband-Messung"</formula1>
    </dataValidation>
    <dataValidation type="list" allowBlank="1" showInputMessage="1" showErrorMessage="1" promptTitle="Akkreditierung" prompt="Wähle die Akkreditierung aus" sqref="E7" xr:uid="{E3359AD2-7B36-44B3-88D9-CC94DA6E5225}">
      <formula1>"DLV,WA/AIMS-DLV"</formula1>
    </dataValidation>
    <dataValidation type="list" allowBlank="1" showInputMessage="1" showErrorMessage="1" promptTitle="Graduierung" prompt="Wähle die Graduierung aus" sqref="F7" xr:uid="{CF742504-8E2A-4160-AC01-1CDAD04CFF3B}">
      <formula1>"[C-Grad],[B-Grad],[A-Grad],[D-Grad]"</formula1>
    </dataValidation>
  </dataValidations>
  <pageMargins left="0.78740157480314965" right="0.39370078740157483" top="0.39370078740157483" bottom="0.55118110236220474" header="0.31496062992125984" footer="0.31496062992125984"/>
  <pageSetup paperSize="9" scale="66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P113"/>
  <sheetViews>
    <sheetView showZeros="0" tabSelected="1" topLeftCell="A20" zoomScaleNormal="100" zoomScaleSheetLayoutView="100" workbookViewId="0">
      <selection activeCell="G39" sqref="G39"/>
    </sheetView>
  </sheetViews>
  <sheetFormatPr baseColWidth="10" defaultColWidth="0" defaultRowHeight="14" zeroHeight="1" x14ac:dyDescent="0.3"/>
  <cols>
    <col min="1" max="1" width="3.54296875" style="1" customWidth="1"/>
    <col min="2" max="3" width="9.453125" style="1" customWidth="1"/>
    <col min="4" max="6" width="9.7265625" style="1" customWidth="1"/>
    <col min="7" max="7" width="11.453125" style="1" customWidth="1"/>
    <col min="8" max="9" width="9.26953125" style="1" customWidth="1"/>
    <col min="10" max="11" width="9.453125" style="1" customWidth="1"/>
    <col min="12" max="12" width="9.7265625" style="1" customWidth="1"/>
    <col min="13" max="14" width="9.7265625" style="2" customWidth="1"/>
    <col min="15" max="15" width="13.1796875" style="2" customWidth="1"/>
    <col min="16" max="16" width="21.54296875" style="1" customWidth="1"/>
    <col min="17" max="16384" width="11.453125" style="1" hidden="1"/>
  </cols>
  <sheetData>
    <row r="1" spans="2:15" ht="22.5" customHeight="1" x14ac:dyDescent="0.3">
      <c r="B1" s="256" t="s">
        <v>183</v>
      </c>
      <c r="C1" s="23"/>
      <c r="D1" s="24"/>
      <c r="E1" s="24"/>
      <c r="F1" s="24"/>
      <c r="G1" s="24"/>
      <c r="H1" s="24"/>
      <c r="I1" s="24"/>
      <c r="J1" s="24"/>
      <c r="K1" s="25"/>
      <c r="L1" s="25"/>
      <c r="M1" s="26"/>
      <c r="N1" s="26"/>
      <c r="O1" s="280"/>
    </row>
    <row r="2" spans="2:15" ht="22.5" customHeight="1" x14ac:dyDescent="0.3">
      <c r="B2" s="255" t="s">
        <v>182</v>
      </c>
      <c r="C2" s="29"/>
      <c r="D2" s="30"/>
      <c r="E2" s="30"/>
      <c r="F2" s="30"/>
      <c r="G2" s="30"/>
      <c r="H2" s="30"/>
      <c r="I2" s="30"/>
      <c r="J2" s="30"/>
      <c r="K2" s="16"/>
      <c r="L2" s="16"/>
      <c r="M2" s="31"/>
      <c r="N2" s="31"/>
      <c r="O2" s="281"/>
    </row>
    <row r="3" spans="2:15" ht="22.5" customHeight="1" x14ac:dyDescent="0.35">
      <c r="B3" s="254" t="s">
        <v>118</v>
      </c>
      <c r="C3" s="34"/>
      <c r="D3" s="222"/>
      <c r="E3" s="222"/>
      <c r="F3" s="35"/>
      <c r="G3" s="35"/>
      <c r="H3" s="35"/>
      <c r="I3" s="36"/>
      <c r="J3" s="37"/>
      <c r="K3" s="34"/>
      <c r="L3" s="34"/>
      <c r="M3" s="38"/>
      <c r="N3" s="38"/>
      <c r="O3" s="282"/>
    </row>
    <row r="4" spans="2:15" ht="6" customHeight="1" x14ac:dyDescent="0.3"/>
    <row r="5" spans="2:15" ht="16.5" customHeight="1" x14ac:dyDescent="0.3">
      <c r="B5" s="146" t="s">
        <v>64</v>
      </c>
      <c r="C5" s="40"/>
      <c r="G5" s="353" t="s">
        <v>198</v>
      </c>
      <c r="H5" s="353"/>
      <c r="I5" s="353"/>
      <c r="J5" s="353"/>
      <c r="K5" s="353"/>
      <c r="L5" s="353"/>
      <c r="M5" s="110"/>
      <c r="N5" s="41"/>
      <c r="O5" s="41"/>
    </row>
    <row r="6" spans="2:15" ht="16.5" customHeight="1" x14ac:dyDescent="0.3">
      <c r="B6" s="252" t="s">
        <v>65</v>
      </c>
      <c r="C6" s="109"/>
      <c r="G6" s="354" t="s">
        <v>199</v>
      </c>
      <c r="H6" s="354"/>
      <c r="I6" s="354"/>
      <c r="J6" s="354"/>
      <c r="K6" s="354"/>
      <c r="L6" s="354"/>
      <c r="M6" s="110"/>
      <c r="N6" s="41"/>
      <c r="O6" s="41"/>
    </row>
    <row r="7" spans="2:15" ht="16.5" customHeight="1" x14ac:dyDescent="0.3">
      <c r="B7" s="265" t="s">
        <v>160</v>
      </c>
      <c r="C7" s="264"/>
      <c r="E7" s="278" t="s">
        <v>202</v>
      </c>
      <c r="F7" s="279" t="s">
        <v>201</v>
      </c>
      <c r="G7" s="354" t="s">
        <v>200</v>
      </c>
      <c r="H7" s="354"/>
      <c r="I7" s="354"/>
      <c r="J7" s="354"/>
      <c r="K7" s="354"/>
      <c r="L7" s="354"/>
      <c r="M7" s="110"/>
      <c r="N7" s="41"/>
      <c r="O7" s="41"/>
    </row>
    <row r="8" spans="2:15" ht="16.5" customHeight="1" x14ac:dyDescent="0.3">
      <c r="B8" s="265" t="s">
        <v>161</v>
      </c>
      <c r="C8" s="264"/>
      <c r="E8" s="278" t="s">
        <v>149</v>
      </c>
      <c r="F8" s="279" t="s">
        <v>150</v>
      </c>
      <c r="G8" s="354" t="s">
        <v>170</v>
      </c>
      <c r="H8" s="354"/>
      <c r="I8" s="354"/>
      <c r="J8" s="354"/>
      <c r="K8" s="354"/>
      <c r="L8" s="354"/>
      <c r="M8" s="233"/>
      <c r="N8" s="234"/>
      <c r="O8" s="234"/>
    </row>
    <row r="9" spans="2:15" s="5" customFormat="1" ht="6" customHeight="1" x14ac:dyDescent="0.3">
      <c r="B9" s="239"/>
      <c r="C9" s="235"/>
      <c r="D9" s="236"/>
      <c r="E9" s="236"/>
      <c r="F9" s="235"/>
      <c r="G9" s="235"/>
      <c r="H9" s="235"/>
      <c r="I9" s="235"/>
      <c r="J9" s="235"/>
      <c r="K9" s="235"/>
      <c r="L9" s="235"/>
      <c r="M9" s="237"/>
      <c r="N9" s="238"/>
      <c r="O9" s="238"/>
    </row>
    <row r="10" spans="2:15" s="5" customFormat="1" ht="6" customHeight="1" x14ac:dyDescent="0.3">
      <c r="B10" s="240"/>
      <c r="C10" s="241"/>
      <c r="D10" s="119"/>
      <c r="E10" s="119"/>
      <c r="F10" s="241"/>
      <c r="G10" s="241"/>
      <c r="H10" s="241"/>
      <c r="I10" s="241"/>
      <c r="J10" s="241"/>
      <c r="K10" s="241"/>
      <c r="L10" s="241"/>
      <c r="M10" s="242"/>
      <c r="N10" s="243"/>
      <c r="O10" s="243"/>
    </row>
    <row r="11" spans="2:15" x14ac:dyDescent="0.3">
      <c r="B11" s="228" t="s">
        <v>184</v>
      </c>
      <c r="C11" s="223"/>
      <c r="D11" s="223"/>
      <c r="E11" s="223"/>
      <c r="F11" s="223"/>
      <c r="G11" s="223"/>
      <c r="H11" s="223"/>
      <c r="J11" s="228" t="s">
        <v>185</v>
      </c>
      <c r="K11" s="109"/>
      <c r="L11" s="109"/>
      <c r="M11" s="110"/>
      <c r="N11" s="41"/>
      <c r="O11" s="1"/>
    </row>
    <row r="12" spans="2:15" s="11" customFormat="1" ht="15" customHeight="1" x14ac:dyDescent="0.35">
      <c r="B12" s="248" t="s">
        <v>66</v>
      </c>
      <c r="C12" s="258">
        <v>44332</v>
      </c>
      <c r="D12" s="248" t="s">
        <v>67</v>
      </c>
      <c r="E12" s="251">
        <v>0.375</v>
      </c>
      <c r="F12" s="248" t="s">
        <v>68</v>
      </c>
      <c r="G12" s="259">
        <v>15</v>
      </c>
      <c r="J12" s="248" t="s">
        <v>66</v>
      </c>
      <c r="K12" s="312">
        <f>C12</f>
        <v>44332</v>
      </c>
      <c r="L12" s="248" t="s">
        <v>67</v>
      </c>
      <c r="M12" s="313">
        <f>E12</f>
        <v>0.375</v>
      </c>
      <c r="N12" s="248" t="s">
        <v>68</v>
      </c>
      <c r="O12" s="314">
        <f>G12</f>
        <v>15</v>
      </c>
    </row>
    <row r="13" spans="2:15" s="12" customFormat="1" ht="15" customHeight="1" x14ac:dyDescent="0.35">
      <c r="B13" s="249" t="s">
        <v>69</v>
      </c>
      <c r="C13" s="250"/>
      <c r="D13" s="116"/>
      <c r="E13" s="116"/>
      <c r="F13" s="116"/>
      <c r="G13" s="116"/>
      <c r="H13" s="116"/>
      <c r="J13" s="249" t="s">
        <v>69</v>
      </c>
      <c r="K13" s="250"/>
      <c r="L13" s="116"/>
      <c r="M13" s="116"/>
      <c r="N13" s="116"/>
      <c r="O13" s="116"/>
    </row>
    <row r="14" spans="2:15" s="13" customFormat="1" ht="15" customHeight="1" x14ac:dyDescent="0.35">
      <c r="B14" s="250" t="s">
        <v>70</v>
      </c>
      <c r="C14" s="260">
        <v>322.45</v>
      </c>
      <c r="D14" s="352" t="s">
        <v>163</v>
      </c>
      <c r="E14" s="352"/>
      <c r="F14" s="347" t="s">
        <v>203</v>
      </c>
      <c r="G14" s="347"/>
      <c r="H14" s="246"/>
      <c r="J14" s="250" t="s">
        <v>70</v>
      </c>
      <c r="K14" s="310">
        <f>C14</f>
        <v>322.45</v>
      </c>
      <c r="L14" s="352" t="s">
        <v>163</v>
      </c>
      <c r="M14" s="352"/>
      <c r="N14" s="359" t="str">
        <f>F14</f>
        <v>Elektro-optische Messung</v>
      </c>
      <c r="O14" s="360"/>
    </row>
    <row r="15" spans="2:15" s="13" customFormat="1" ht="15" customHeight="1" x14ac:dyDescent="0.35">
      <c r="B15" s="248" t="s">
        <v>71</v>
      </c>
      <c r="C15" s="147" t="s">
        <v>204</v>
      </c>
      <c r="D15" s="225"/>
      <c r="E15" s="225"/>
      <c r="G15" s="225"/>
      <c r="H15" s="225"/>
      <c r="J15" s="248" t="s">
        <v>71</v>
      </c>
      <c r="K15" s="311" t="str">
        <f>C15</f>
        <v>Konz-Jeuchen</v>
      </c>
      <c r="L15" s="225"/>
      <c r="M15" s="225"/>
      <c r="N15" s="225"/>
    </row>
    <row r="16" spans="2:15" s="5" customFormat="1" ht="6" customHeight="1" x14ac:dyDescent="0.3">
      <c r="B16" s="108"/>
      <c r="C16" s="111"/>
      <c r="D16" s="114"/>
      <c r="E16" s="114"/>
      <c r="F16" s="111"/>
      <c r="G16" s="111"/>
      <c r="H16" s="111"/>
      <c r="I16" s="111"/>
      <c r="J16" s="111"/>
      <c r="K16" s="111"/>
      <c r="L16" s="111"/>
      <c r="M16" s="112"/>
      <c r="N16" s="113"/>
    </row>
    <row r="17" spans="2:15" s="4" customFormat="1" ht="15" customHeight="1" x14ac:dyDescent="0.25">
      <c r="B17" s="117" t="s">
        <v>72</v>
      </c>
      <c r="C17" s="117" t="s">
        <v>73</v>
      </c>
      <c r="D17" s="117" t="s">
        <v>74</v>
      </c>
      <c r="E17" s="338" t="s">
        <v>75</v>
      </c>
      <c r="F17" s="339"/>
      <c r="G17" s="118">
        <f>SUM(D18:D21)/4</f>
        <v>3649.375</v>
      </c>
      <c r="H17" s="229"/>
      <c r="J17" s="117" t="s">
        <v>72</v>
      </c>
      <c r="K17" s="117" t="s">
        <v>73</v>
      </c>
      <c r="L17" s="117" t="s">
        <v>74</v>
      </c>
      <c r="M17" s="338" t="s">
        <v>75</v>
      </c>
      <c r="N17" s="339"/>
      <c r="O17" s="118">
        <f>SUM(L18:L21)/4</f>
        <v>3511.5</v>
      </c>
    </row>
    <row r="18" spans="2:15" s="5" customFormat="1" ht="15" customHeight="1" x14ac:dyDescent="0.25">
      <c r="B18" s="283">
        <v>675050</v>
      </c>
      <c r="C18" s="283">
        <v>678699</v>
      </c>
      <c r="D18" s="121">
        <f>ABS(C18-B18)</f>
        <v>3649</v>
      </c>
      <c r="E18" s="340" t="s">
        <v>76</v>
      </c>
      <c r="F18" s="341"/>
      <c r="G18" s="122">
        <f>G17/C14*1000</f>
        <v>11317.646146689409</v>
      </c>
      <c r="H18" s="230"/>
      <c r="J18" s="283">
        <v>520790</v>
      </c>
      <c r="K18" s="283">
        <v>524301.5</v>
      </c>
      <c r="L18" s="121">
        <f>ABS(K18-J18)</f>
        <v>3511.5</v>
      </c>
      <c r="M18" s="340" t="s">
        <v>76</v>
      </c>
      <c r="N18" s="341"/>
      <c r="O18" s="122">
        <f>O17/K14*1000</f>
        <v>10890.060474492169</v>
      </c>
    </row>
    <row r="19" spans="2:15" s="5" customFormat="1" ht="15" customHeight="1" x14ac:dyDescent="0.25">
      <c r="B19" s="120">
        <f>C18</f>
        <v>678699</v>
      </c>
      <c r="C19" s="283">
        <v>682349</v>
      </c>
      <c r="D19" s="121">
        <f>ABS(C19-B19)</f>
        <v>3650</v>
      </c>
      <c r="E19" s="340" t="s">
        <v>77</v>
      </c>
      <c r="F19" s="341"/>
      <c r="G19" s="122">
        <f>G18*0.1%</f>
        <v>11.317646146689409</v>
      </c>
      <c r="H19" s="230"/>
      <c r="J19" s="120">
        <f>K18</f>
        <v>524301.5</v>
      </c>
      <c r="K19" s="283">
        <v>527812</v>
      </c>
      <c r="L19" s="121">
        <f>ABS(K19-J19)</f>
        <v>3510.5</v>
      </c>
      <c r="M19" s="340" t="s">
        <v>77</v>
      </c>
      <c r="N19" s="341"/>
      <c r="O19" s="122">
        <f>O18*0.1%</f>
        <v>10.89006047449217</v>
      </c>
    </row>
    <row r="20" spans="2:15" s="5" customFormat="1" ht="15" customHeight="1" x14ac:dyDescent="0.25">
      <c r="B20" s="120">
        <f>C19</f>
        <v>682349</v>
      </c>
      <c r="C20" s="283">
        <v>685998</v>
      </c>
      <c r="D20" s="121">
        <f>ABS(C20-B20)</f>
        <v>3649</v>
      </c>
      <c r="E20" s="342" t="s">
        <v>144</v>
      </c>
      <c r="F20" s="343"/>
      <c r="G20" s="122">
        <f>G18*1.001</f>
        <v>11328.963792836097</v>
      </c>
      <c r="H20" s="231"/>
      <c r="J20" s="120">
        <f>K19</f>
        <v>527812</v>
      </c>
      <c r="K20" s="283">
        <v>531324</v>
      </c>
      <c r="L20" s="121">
        <f>ABS(K20-J20)</f>
        <v>3512</v>
      </c>
      <c r="M20" s="342" t="s">
        <v>143</v>
      </c>
      <c r="N20" s="343"/>
      <c r="O20" s="122">
        <f>O18*1.001</f>
        <v>10900.95053496666</v>
      </c>
    </row>
    <row r="21" spans="2:15" s="5" customFormat="1" ht="15" customHeight="1" x14ac:dyDescent="0.25">
      <c r="B21" s="120">
        <f>C20</f>
        <v>685998</v>
      </c>
      <c r="C21" s="283">
        <v>689647.5</v>
      </c>
      <c r="D21" s="121">
        <f>ABS(C21-B21)</f>
        <v>3649.5</v>
      </c>
      <c r="E21" s="344" t="str">
        <f>IF(STDEVP(D18:D21)&gt;3,"große Standardabweichung &gt;3C","Standardabweichung")</f>
        <v>Standardabweichung</v>
      </c>
      <c r="F21" s="345"/>
      <c r="G21" s="262">
        <f>STDEVP(D18:D21)*C14*100/G17</f>
        <v>3.6631123947597142</v>
      </c>
      <c r="H21" s="124"/>
      <c r="J21" s="120">
        <f>K20</f>
        <v>531324</v>
      </c>
      <c r="K21" s="283">
        <v>534836</v>
      </c>
      <c r="L21" s="121">
        <f>ABS(K21-J21)</f>
        <v>3512</v>
      </c>
      <c r="M21" s="344" t="str">
        <f>IF(STDEVP(L18:L21)&gt;3,"große Standardabweichung &gt;3C","Standardabweichung")</f>
        <v>Standardabweichung</v>
      </c>
      <c r="N21" s="345"/>
      <c r="O21" s="262">
        <f>STDEVP(L18:L21)*K14*100/O17</f>
        <v>5.6232234626259121</v>
      </c>
    </row>
    <row r="22" spans="2:15" s="5" customFormat="1" ht="15" customHeight="1" x14ac:dyDescent="0.25">
      <c r="B22" s="247"/>
      <c r="C22" s="247"/>
      <c r="E22" s="346" t="s">
        <v>165</v>
      </c>
      <c r="F22" s="346"/>
      <c r="G22" s="263">
        <f>C14/G17*100</f>
        <v>8.8357595478677862</v>
      </c>
      <c r="H22" s="124"/>
      <c r="I22" s="247"/>
      <c r="J22" s="247"/>
      <c r="M22" s="346" t="s">
        <v>165</v>
      </c>
      <c r="N22" s="346"/>
      <c r="O22" s="263">
        <f>K14/O17*100</f>
        <v>9.1826854620532536</v>
      </c>
    </row>
    <row r="23" spans="2:15" s="5" customFormat="1" ht="6" customHeight="1" x14ac:dyDescent="0.3">
      <c r="B23" s="127"/>
      <c r="C23" s="127"/>
      <c r="D23" s="127"/>
      <c r="E23" s="127"/>
      <c r="F23" s="128"/>
      <c r="G23" s="128"/>
      <c r="H23" s="128"/>
      <c r="I23" s="128"/>
      <c r="J23" s="129"/>
      <c r="K23" s="125"/>
      <c r="L23" s="125"/>
      <c r="M23" s="126"/>
      <c r="N23" s="126"/>
    </row>
    <row r="24" spans="2:15" ht="15" customHeight="1" x14ac:dyDescent="0.3">
      <c r="B24" s="228" t="s">
        <v>186</v>
      </c>
      <c r="C24" s="223"/>
      <c r="D24" s="223"/>
      <c r="E24" s="223"/>
      <c r="F24" s="223"/>
      <c r="G24" s="223"/>
      <c r="H24" s="223"/>
      <c r="J24" s="244" t="s">
        <v>187</v>
      </c>
      <c r="K24" s="109"/>
      <c r="L24" s="109"/>
      <c r="M24" s="110"/>
      <c r="N24" s="41"/>
      <c r="O24" s="1"/>
    </row>
    <row r="25" spans="2:15" s="11" customFormat="1" ht="15" customHeight="1" x14ac:dyDescent="0.35">
      <c r="B25" s="248" t="s">
        <v>66</v>
      </c>
      <c r="C25" s="258">
        <f>C12</f>
        <v>44332</v>
      </c>
      <c r="D25" s="224" t="s">
        <v>67</v>
      </c>
      <c r="E25" s="251">
        <v>0.66666666666666663</v>
      </c>
      <c r="F25" s="248" t="s">
        <v>68</v>
      </c>
      <c r="G25" s="259">
        <v>17</v>
      </c>
      <c r="J25" s="248" t="s">
        <v>66</v>
      </c>
      <c r="K25" s="312">
        <f>C25</f>
        <v>44332</v>
      </c>
      <c r="L25" s="224" t="s">
        <v>67</v>
      </c>
      <c r="M25" s="313">
        <f>E25</f>
        <v>0.66666666666666663</v>
      </c>
      <c r="N25" s="248" t="s">
        <v>68</v>
      </c>
      <c r="O25" s="314">
        <f>G25</f>
        <v>17</v>
      </c>
    </row>
    <row r="26" spans="2:15" s="12" customFormat="1" ht="15" customHeight="1" x14ac:dyDescent="0.35">
      <c r="B26" s="249" t="s">
        <v>69</v>
      </c>
      <c r="C26" s="250"/>
      <c r="D26" s="116"/>
      <c r="E26" s="116"/>
      <c r="F26" s="116"/>
      <c r="G26" s="116"/>
      <c r="H26" s="224"/>
      <c r="J26" s="249" t="s">
        <v>69</v>
      </c>
      <c r="K26" s="250"/>
      <c r="L26" s="116"/>
      <c r="M26" s="224"/>
      <c r="N26" s="116"/>
      <c r="O26" s="116"/>
    </row>
    <row r="27" spans="2:15" s="13" customFormat="1" ht="15" customHeight="1" x14ac:dyDescent="0.35">
      <c r="B27" s="250" t="s">
        <v>70</v>
      </c>
      <c r="C27" s="260">
        <f>C14</f>
        <v>322.45</v>
      </c>
      <c r="D27" s="352" t="s">
        <v>163</v>
      </c>
      <c r="E27" s="352"/>
      <c r="F27" s="347" t="s">
        <v>203</v>
      </c>
      <c r="G27" s="347"/>
      <c r="H27" s="224"/>
      <c r="J27" s="250" t="s">
        <v>70</v>
      </c>
      <c r="K27" s="310">
        <f>C27</f>
        <v>322.45</v>
      </c>
      <c r="L27" s="352" t="s">
        <v>163</v>
      </c>
      <c r="M27" s="352"/>
      <c r="N27" s="359" t="str">
        <f>F27</f>
        <v>Elektro-optische Messung</v>
      </c>
      <c r="O27" s="360"/>
    </row>
    <row r="28" spans="2:15" s="13" customFormat="1" ht="15" customHeight="1" x14ac:dyDescent="0.35">
      <c r="B28" s="248" t="s">
        <v>71</v>
      </c>
      <c r="C28" s="147" t="str">
        <f>C15</f>
        <v>Konz-Jeuchen</v>
      </c>
      <c r="D28" s="224"/>
      <c r="E28" s="224"/>
      <c r="F28" s="224"/>
      <c r="G28" s="224"/>
      <c r="H28" s="224"/>
      <c r="J28" s="248" t="s">
        <v>71</v>
      </c>
      <c r="K28" s="311" t="str">
        <f>C28</f>
        <v>Konz-Jeuchen</v>
      </c>
      <c r="M28" s="224"/>
      <c r="N28" s="224"/>
    </row>
    <row r="29" spans="2:15" s="5" customFormat="1" ht="6" customHeight="1" x14ac:dyDescent="0.3">
      <c r="B29" s="108"/>
      <c r="C29" s="111"/>
      <c r="D29" s="114"/>
      <c r="E29" s="114"/>
      <c r="F29" s="111"/>
      <c r="G29" s="111"/>
      <c r="H29" s="111"/>
      <c r="I29" s="111"/>
      <c r="J29" s="111"/>
      <c r="K29" s="111"/>
      <c r="L29" s="111"/>
      <c r="M29" s="112"/>
      <c r="N29" s="113"/>
    </row>
    <row r="30" spans="2:15" s="4" customFormat="1" ht="15" customHeight="1" x14ac:dyDescent="0.25">
      <c r="B30" s="117" t="s">
        <v>72</v>
      </c>
      <c r="C30" s="117" t="s">
        <v>73</v>
      </c>
      <c r="D30" s="117" t="s">
        <v>74</v>
      </c>
      <c r="E30" s="338" t="s">
        <v>75</v>
      </c>
      <c r="F30" s="339"/>
      <c r="G30" s="118">
        <f>SUM(D31:D34)/4</f>
        <v>3649.5</v>
      </c>
      <c r="H30" s="229"/>
      <c r="J30" s="117" t="s">
        <v>72</v>
      </c>
      <c r="K30" s="117" t="s">
        <v>73</v>
      </c>
      <c r="L30" s="117" t="s">
        <v>74</v>
      </c>
      <c r="M30" s="338" t="s">
        <v>75</v>
      </c>
      <c r="N30" s="339"/>
      <c r="O30" s="118">
        <f>SUM(L31:L34)/4</f>
        <v>3513.625</v>
      </c>
    </row>
    <row r="31" spans="2:15" s="5" customFormat="1" ht="15" customHeight="1" x14ac:dyDescent="0.25">
      <c r="B31" s="283">
        <v>999001</v>
      </c>
      <c r="C31" s="283">
        <v>1002650.5</v>
      </c>
      <c r="D31" s="121">
        <f>ABS(C31-B31)</f>
        <v>3649.5</v>
      </c>
      <c r="E31" s="355" t="s">
        <v>76</v>
      </c>
      <c r="F31" s="356"/>
      <c r="G31" s="122">
        <f>G30/C27*1000</f>
        <v>11318.033803690496</v>
      </c>
      <c r="H31" s="230"/>
      <c r="J31" s="283">
        <v>720500</v>
      </c>
      <c r="K31" s="283">
        <v>724013</v>
      </c>
      <c r="L31" s="121">
        <f>ABS(K31-J31)</f>
        <v>3513</v>
      </c>
      <c r="M31" s="340" t="s">
        <v>76</v>
      </c>
      <c r="N31" s="341"/>
      <c r="O31" s="122">
        <f>O30/K27*1000</f>
        <v>10896.650643510622</v>
      </c>
    </row>
    <row r="32" spans="2:15" s="5" customFormat="1" ht="15" customHeight="1" x14ac:dyDescent="0.25">
      <c r="B32" s="120">
        <f>C31</f>
        <v>1002650.5</v>
      </c>
      <c r="C32" s="283">
        <v>1006300.5</v>
      </c>
      <c r="D32" s="121">
        <f>ABS(C32-B32)</f>
        <v>3650</v>
      </c>
      <c r="E32" s="355" t="s">
        <v>77</v>
      </c>
      <c r="F32" s="356"/>
      <c r="G32" s="122">
        <f>G31*0.1%</f>
        <v>11.318033803690495</v>
      </c>
      <c r="H32" s="230"/>
      <c r="J32" s="120">
        <f>K31</f>
        <v>724013</v>
      </c>
      <c r="K32" s="120">
        <v>727526.5</v>
      </c>
      <c r="L32" s="121">
        <f>ABS(K32-J32)</f>
        <v>3513.5</v>
      </c>
      <c r="M32" s="340" t="s">
        <v>77</v>
      </c>
      <c r="N32" s="341"/>
      <c r="O32" s="122">
        <f>O31*0.1%</f>
        <v>10.896650643510622</v>
      </c>
    </row>
    <row r="33" spans="2:16" s="5" customFormat="1" ht="15" customHeight="1" x14ac:dyDescent="0.25">
      <c r="B33" s="120">
        <f>C32</f>
        <v>1006300.5</v>
      </c>
      <c r="C33" s="283">
        <v>1009949.5</v>
      </c>
      <c r="D33" s="121">
        <f>ABS(C33-B33)</f>
        <v>3649</v>
      </c>
      <c r="E33" s="357" t="s">
        <v>145</v>
      </c>
      <c r="F33" s="358"/>
      <c r="G33" s="122">
        <f>G31*1.001</f>
        <v>11329.351837494185</v>
      </c>
      <c r="H33" s="231"/>
      <c r="J33" s="120">
        <f>K32</f>
        <v>727526.5</v>
      </c>
      <c r="K33" s="120">
        <v>731040.5</v>
      </c>
      <c r="L33" s="121">
        <f>ABS(K33-J33)</f>
        <v>3514</v>
      </c>
      <c r="M33" s="342" t="s">
        <v>146</v>
      </c>
      <c r="N33" s="343"/>
      <c r="O33" s="122">
        <f>O31*1.001</f>
        <v>10907.547294154132</v>
      </c>
    </row>
    <row r="34" spans="2:16" s="5" customFormat="1" ht="15" customHeight="1" x14ac:dyDescent="0.25">
      <c r="B34" s="120">
        <f>C33</f>
        <v>1009949.5</v>
      </c>
      <c r="C34" s="283">
        <v>1013599</v>
      </c>
      <c r="D34" s="121">
        <f>ABS(C34-B34)</f>
        <v>3649.5</v>
      </c>
      <c r="E34" s="344" t="str">
        <f>IF(STDEVP(D31:D34)&gt;3,"große Standardabweichung &gt;3C","Standardabweichung")</f>
        <v>Standardabweichung</v>
      </c>
      <c r="F34" s="345"/>
      <c r="G34" s="262">
        <f>STDEVP(D31:D34)*C27*100/G30</f>
        <v>3.1238057486450508</v>
      </c>
      <c r="H34" s="124"/>
      <c r="J34" s="120">
        <f>K33</f>
        <v>731040.5</v>
      </c>
      <c r="K34" s="120">
        <v>734554.5</v>
      </c>
      <c r="L34" s="121">
        <f>ABS(K34-J34)</f>
        <v>3514</v>
      </c>
      <c r="M34" s="344" t="str">
        <f>IF(STDEVP(L31:L34)&gt;3,"große Standardabweichung &gt;3C","Standardabweichung")</f>
        <v>Standardabweichung</v>
      </c>
      <c r="N34" s="345"/>
      <c r="O34" s="262">
        <f>STDEVP(L31:L34)*K27*100/O30</f>
        <v>3.8046378869760522</v>
      </c>
    </row>
    <row r="35" spans="2:16" s="5" customFormat="1" ht="15" customHeight="1" x14ac:dyDescent="0.25">
      <c r="B35" s="224"/>
      <c r="C35" s="224"/>
      <c r="E35" s="346" t="s">
        <v>165</v>
      </c>
      <c r="F35" s="346"/>
      <c r="G35" s="263">
        <f>C27/G30*100</f>
        <v>8.8354569119057391</v>
      </c>
      <c r="I35" s="224"/>
      <c r="J35" s="224"/>
      <c r="M35" s="346" t="s">
        <v>165</v>
      </c>
      <c r="N35" s="346"/>
      <c r="O35" s="263">
        <f>K27/O30*100</f>
        <v>9.1771318794692096</v>
      </c>
    </row>
    <row r="36" spans="2:16" s="5" customFormat="1" ht="6" customHeight="1" thickBot="1" x14ac:dyDescent="0.35">
      <c r="B36" s="127"/>
      <c r="C36" s="127"/>
      <c r="D36" s="127"/>
      <c r="E36" s="127"/>
      <c r="F36" s="128"/>
      <c r="G36" s="128"/>
      <c r="H36" s="128"/>
      <c r="I36" s="129"/>
      <c r="J36" s="125"/>
      <c r="K36" s="125"/>
      <c r="L36" s="126"/>
      <c r="M36" s="126"/>
      <c r="N36" s="126"/>
    </row>
    <row r="37" spans="2:16" s="5" customFormat="1" ht="15.75" customHeight="1" thickBot="1" x14ac:dyDescent="0.3">
      <c r="B37" s="361" t="s">
        <v>167</v>
      </c>
      <c r="C37" s="362"/>
      <c r="D37" s="300">
        <f>IF(E37="M",ROUND((G20+G33)/2,1),IF(E37="H",ROUND(MAX(G20,G33),1),IF(E37="N",ROUND(MIN(G20,G33),1))))</f>
        <v>11329.2</v>
      </c>
      <c r="E37" s="131" t="s">
        <v>78</v>
      </c>
      <c r="F37" s="269" t="str">
        <f>IF(E37="M","Mittel aus AK+EK",IF(E37="H","Höhere Konstante",IF(E37="N","Niedrigere Konstante")))</f>
        <v>Mittel aus AK+EK</v>
      </c>
      <c r="G37" s="148"/>
      <c r="H37" s="4"/>
      <c r="J37" s="361" t="s">
        <v>168</v>
      </c>
      <c r="K37" s="362"/>
      <c r="L37" s="300">
        <f>IF(M37="M",ROUND((O20+O33)/2,1),IF(M37="H",ROUND(MAX(O20,O33),1),IF(M37="N",ROUND(MIN(O20,O33),1))))</f>
        <v>10904.2</v>
      </c>
      <c r="M37" s="131" t="s">
        <v>78</v>
      </c>
      <c r="N37" s="269" t="str">
        <f>IF(M37="M","Mittel aus AK+EK",IF(M37="H","Höhere Konstante",IF(M37="N","Niedrigere Konstante")))</f>
        <v>Mittel aus AK+EK</v>
      </c>
      <c r="P37" s="269"/>
    </row>
    <row r="38" spans="2:16" s="5" customFormat="1" ht="15" customHeight="1" x14ac:dyDescent="0.3">
      <c r="B38" s="132"/>
      <c r="C38" s="133"/>
      <c r="D38" s="133"/>
      <c r="E38" s="133"/>
      <c r="F38" s="133"/>
      <c r="G38" s="119"/>
      <c r="H38" s="119"/>
      <c r="I38" s="134"/>
      <c r="J38" s="134"/>
      <c r="K38" s="134"/>
      <c r="L38" s="134"/>
      <c r="M38" s="135"/>
      <c r="N38" s="136"/>
      <c r="O38" s="135"/>
    </row>
    <row r="39" spans="2:16" s="6" customFormat="1" ht="15" customHeight="1" x14ac:dyDescent="0.2">
      <c r="B39" s="274" t="s">
        <v>147</v>
      </c>
      <c r="C39" s="271"/>
      <c r="D39" s="271"/>
      <c r="E39" s="271"/>
      <c r="F39" s="272"/>
      <c r="G39" s="232" t="s">
        <v>3</v>
      </c>
      <c r="H39" s="334" t="s">
        <v>178</v>
      </c>
      <c r="I39" s="335"/>
      <c r="J39" s="137" t="s">
        <v>132</v>
      </c>
      <c r="K39" s="336" t="s">
        <v>179</v>
      </c>
      <c r="L39" s="335"/>
      <c r="M39" s="337" t="s">
        <v>176</v>
      </c>
      <c r="N39" s="337"/>
      <c r="O39" s="138" t="s">
        <v>177</v>
      </c>
    </row>
    <row r="40" spans="2:16" s="6" customFormat="1" ht="15" customHeight="1" x14ac:dyDescent="0.2">
      <c r="B40" s="323" t="s">
        <v>148</v>
      </c>
      <c r="C40" s="273"/>
      <c r="D40" s="273"/>
      <c r="E40" s="273"/>
      <c r="F40" s="320"/>
      <c r="G40" s="321" t="s">
        <v>175</v>
      </c>
      <c r="H40" s="319" t="s">
        <v>133</v>
      </c>
      <c r="I40" s="318" t="s">
        <v>134</v>
      </c>
      <c r="J40" s="284"/>
      <c r="K40" s="319" t="s">
        <v>135</v>
      </c>
      <c r="L40" s="318" t="s">
        <v>136</v>
      </c>
      <c r="M40" s="322" t="s">
        <v>133</v>
      </c>
      <c r="N40" s="322" t="s">
        <v>134</v>
      </c>
      <c r="O40" s="318" t="s">
        <v>137</v>
      </c>
    </row>
    <row r="41" spans="2:16" s="5" customFormat="1" ht="18" customHeight="1" x14ac:dyDescent="0.3">
      <c r="B41" s="226"/>
      <c r="C41" s="227"/>
      <c r="D41" s="227"/>
      <c r="E41" s="227"/>
      <c r="F41" s="140"/>
      <c r="G41" s="141"/>
      <c r="H41" s="142"/>
      <c r="I41" s="142"/>
      <c r="J41" s="142"/>
      <c r="K41" s="142"/>
      <c r="L41" s="142"/>
      <c r="M41" s="299"/>
      <c r="N41" s="299"/>
      <c r="O41" s="143"/>
    </row>
    <row r="42" spans="2:16" s="5" customFormat="1" ht="18" customHeight="1" x14ac:dyDescent="0.3">
      <c r="B42" s="139"/>
      <c r="C42" s="140"/>
      <c r="D42" s="140"/>
      <c r="E42" s="140"/>
      <c r="F42" s="140"/>
      <c r="G42" s="141"/>
      <c r="H42" s="141"/>
      <c r="I42" s="141"/>
      <c r="J42" s="141"/>
      <c r="K42" s="141"/>
      <c r="L42" s="141"/>
      <c r="M42" s="299"/>
      <c r="N42" s="299"/>
      <c r="O42" s="143"/>
    </row>
    <row r="43" spans="2:16" s="5" customFormat="1" ht="18" customHeight="1" x14ac:dyDescent="0.3">
      <c r="B43" s="139"/>
      <c r="C43" s="140"/>
      <c r="D43" s="140"/>
      <c r="E43" s="140"/>
      <c r="F43" s="140"/>
      <c r="G43" s="141"/>
      <c r="H43" s="141"/>
      <c r="I43" s="141"/>
      <c r="J43" s="141"/>
      <c r="K43" s="141"/>
      <c r="L43" s="141"/>
      <c r="M43" s="299"/>
      <c r="N43" s="299"/>
      <c r="O43" s="143"/>
    </row>
    <row r="44" spans="2:16" s="5" customFormat="1" ht="18" customHeight="1" x14ac:dyDescent="0.3">
      <c r="B44" s="139"/>
      <c r="C44" s="140"/>
      <c r="D44" s="140"/>
      <c r="E44" s="140"/>
      <c r="F44" s="140"/>
      <c r="G44" s="141"/>
      <c r="H44" s="141"/>
      <c r="I44" s="141"/>
      <c r="J44" s="141"/>
      <c r="K44" s="141"/>
      <c r="L44" s="141"/>
      <c r="M44" s="299"/>
      <c r="N44" s="299"/>
      <c r="O44" s="143"/>
    </row>
    <row r="45" spans="2:16" s="5" customFormat="1" ht="18" customHeight="1" x14ac:dyDescent="0.3">
      <c r="B45" s="139"/>
      <c r="C45" s="140"/>
      <c r="D45" s="140"/>
      <c r="E45" s="140"/>
      <c r="F45" s="140"/>
      <c r="G45" s="141"/>
      <c r="H45" s="141"/>
      <c r="I45" s="141"/>
      <c r="J45" s="141"/>
      <c r="K45" s="141"/>
      <c r="L45" s="141"/>
      <c r="M45" s="299"/>
      <c r="N45" s="299"/>
      <c r="O45" s="143"/>
    </row>
    <row r="46" spans="2:16" s="5" customFormat="1" ht="18" customHeight="1" x14ac:dyDescent="0.3">
      <c r="B46" s="139"/>
      <c r="C46" s="140"/>
      <c r="D46" s="140"/>
      <c r="E46" s="140"/>
      <c r="F46" s="140"/>
      <c r="G46" s="141"/>
      <c r="H46" s="141"/>
      <c r="I46" s="141"/>
      <c r="J46" s="141"/>
      <c r="K46" s="141"/>
      <c r="L46" s="141"/>
      <c r="M46" s="299"/>
      <c r="N46" s="299"/>
      <c r="O46" s="143"/>
    </row>
    <row r="47" spans="2:16" s="5" customFormat="1" ht="18" customHeight="1" x14ac:dyDescent="0.3">
      <c r="B47" s="139"/>
      <c r="C47" s="140"/>
      <c r="D47" s="140"/>
      <c r="E47" s="140"/>
      <c r="F47" s="140"/>
      <c r="G47" s="141"/>
      <c r="H47" s="141"/>
      <c r="I47" s="141"/>
      <c r="J47" s="141"/>
      <c r="K47" s="141"/>
      <c r="L47" s="141"/>
      <c r="M47" s="299"/>
      <c r="N47" s="299"/>
      <c r="O47" s="143"/>
    </row>
    <row r="48" spans="2:16" s="5" customFormat="1" ht="18" customHeight="1" x14ac:dyDescent="0.3">
      <c r="B48" s="139"/>
      <c r="C48" s="140"/>
      <c r="D48" s="140"/>
      <c r="E48" s="140"/>
      <c r="F48" s="140"/>
      <c r="G48" s="141"/>
      <c r="H48" s="141"/>
      <c r="I48" s="141"/>
      <c r="J48" s="141"/>
      <c r="K48" s="141"/>
      <c r="L48" s="141"/>
      <c r="M48" s="299"/>
      <c r="N48" s="299"/>
      <c r="O48" s="143"/>
    </row>
    <row r="49" spans="2:15" s="5" customFormat="1" ht="18" customHeight="1" x14ac:dyDescent="0.3">
      <c r="B49" s="139"/>
      <c r="C49" s="140"/>
      <c r="D49" s="140"/>
      <c r="E49" s="140"/>
      <c r="F49" s="140"/>
      <c r="G49" s="141"/>
      <c r="H49" s="141"/>
      <c r="I49" s="141"/>
      <c r="J49" s="141"/>
      <c r="K49" s="141"/>
      <c r="L49" s="141"/>
      <c r="M49" s="299"/>
      <c r="N49" s="299"/>
      <c r="O49" s="143"/>
    </row>
    <row r="50" spans="2:15" s="5" customFormat="1" ht="18" customHeight="1" x14ac:dyDescent="0.3">
      <c r="B50" s="139"/>
      <c r="C50" s="140"/>
      <c r="D50" s="140"/>
      <c r="E50" s="140"/>
      <c r="F50" s="140"/>
      <c r="G50" s="141"/>
      <c r="H50" s="141"/>
      <c r="I50" s="141"/>
      <c r="J50" s="141"/>
      <c r="K50" s="141"/>
      <c r="L50" s="141"/>
      <c r="M50" s="299"/>
      <c r="N50" s="299"/>
      <c r="O50" s="143"/>
    </row>
    <row r="51" spans="2:15" s="5" customFormat="1" ht="18" customHeight="1" x14ac:dyDescent="0.3">
      <c r="B51" s="139"/>
      <c r="C51" s="140"/>
      <c r="D51" s="140"/>
      <c r="E51" s="140"/>
      <c r="F51" s="140"/>
      <c r="G51" s="141"/>
      <c r="H51" s="141"/>
      <c r="I51" s="141"/>
      <c r="J51" s="141"/>
      <c r="K51" s="141"/>
      <c r="L51" s="141"/>
      <c r="M51" s="299"/>
      <c r="N51" s="299"/>
      <c r="O51" s="143"/>
    </row>
    <row r="52" spans="2:15" s="5" customFormat="1" ht="18" customHeight="1" x14ac:dyDescent="0.3">
      <c r="B52" s="139"/>
      <c r="C52" s="140"/>
      <c r="D52" s="140"/>
      <c r="E52" s="140"/>
      <c r="F52" s="140"/>
      <c r="G52" s="141"/>
      <c r="H52" s="141"/>
      <c r="I52" s="141"/>
      <c r="J52" s="141"/>
      <c r="K52" s="141"/>
      <c r="L52" s="141"/>
      <c r="M52" s="299"/>
      <c r="N52" s="299"/>
      <c r="O52" s="143"/>
    </row>
    <row r="53" spans="2:15" s="5" customFormat="1" ht="18" customHeight="1" x14ac:dyDescent="0.3">
      <c r="B53" s="139"/>
      <c r="C53" s="140"/>
      <c r="D53" s="140"/>
      <c r="E53" s="140"/>
      <c r="F53" s="140"/>
      <c r="G53" s="141"/>
      <c r="H53" s="141"/>
      <c r="I53" s="141"/>
      <c r="J53" s="141"/>
      <c r="K53" s="141"/>
      <c r="L53" s="141"/>
      <c r="M53" s="299"/>
      <c r="N53" s="299"/>
      <c r="O53" s="143"/>
    </row>
    <row r="54" spans="2:15" s="5" customFormat="1" ht="18" customHeight="1" x14ac:dyDescent="0.3">
      <c r="B54" s="139"/>
      <c r="C54" s="140"/>
      <c r="D54" s="140"/>
      <c r="E54" s="140"/>
      <c r="F54" s="140"/>
      <c r="G54" s="141"/>
      <c r="H54" s="141"/>
      <c r="I54" s="141"/>
      <c r="J54" s="141"/>
      <c r="K54" s="141"/>
      <c r="L54" s="141"/>
      <c r="M54" s="299"/>
      <c r="N54" s="299"/>
      <c r="O54" s="143"/>
    </row>
    <row r="55" spans="2:15" s="5" customFormat="1" ht="18" customHeight="1" x14ac:dyDescent="0.3">
      <c r="B55" s="139"/>
      <c r="C55" s="140"/>
      <c r="D55" s="140"/>
      <c r="E55" s="140"/>
      <c r="F55" s="140"/>
      <c r="G55" s="141"/>
      <c r="H55" s="141"/>
      <c r="I55" s="141"/>
      <c r="J55" s="141"/>
      <c r="K55" s="141"/>
      <c r="L55" s="141"/>
      <c r="M55" s="299"/>
      <c r="N55" s="299"/>
      <c r="O55" s="143"/>
    </row>
    <row r="56" spans="2:15" s="5" customFormat="1" ht="18" customHeight="1" x14ac:dyDescent="0.3">
      <c r="B56" s="139"/>
      <c r="C56" s="140"/>
      <c r="D56" s="140"/>
      <c r="E56" s="140"/>
      <c r="F56" s="140"/>
      <c r="G56" s="141"/>
      <c r="H56" s="141"/>
      <c r="I56" s="141"/>
      <c r="J56" s="141"/>
      <c r="K56" s="141"/>
      <c r="L56" s="141"/>
      <c r="M56" s="299"/>
      <c r="N56" s="299"/>
      <c r="O56" s="143"/>
    </row>
    <row r="57" spans="2:15" s="5" customFormat="1" ht="18" customHeight="1" x14ac:dyDescent="0.3">
      <c r="B57" s="139"/>
      <c r="C57" s="140"/>
      <c r="D57" s="140"/>
      <c r="E57" s="140"/>
      <c r="F57" s="140"/>
      <c r="G57" s="141"/>
      <c r="H57" s="141"/>
      <c r="I57" s="141"/>
      <c r="J57" s="141"/>
      <c r="K57" s="141"/>
      <c r="L57" s="141"/>
      <c r="M57" s="299"/>
      <c r="N57" s="299"/>
      <c r="O57" s="143"/>
    </row>
    <row r="58" spans="2:15" s="5" customFormat="1" ht="18" customHeight="1" x14ac:dyDescent="0.3">
      <c r="B58" s="139"/>
      <c r="C58" s="140"/>
      <c r="D58" s="140"/>
      <c r="E58" s="140"/>
      <c r="F58" s="140"/>
      <c r="G58" s="141"/>
      <c r="H58" s="141"/>
      <c r="I58" s="141"/>
      <c r="J58" s="141"/>
      <c r="K58" s="141"/>
      <c r="L58" s="141"/>
      <c r="M58" s="299"/>
      <c r="N58" s="299"/>
      <c r="O58" s="143"/>
    </row>
    <row r="59" spans="2:15" s="5" customFormat="1" ht="18" customHeight="1" x14ac:dyDescent="0.3">
      <c r="B59" s="139"/>
      <c r="C59" s="140"/>
      <c r="D59" s="140"/>
      <c r="E59" s="140"/>
      <c r="F59" s="140"/>
      <c r="G59" s="141"/>
      <c r="H59" s="141"/>
      <c r="I59" s="141"/>
      <c r="J59" s="141"/>
      <c r="K59" s="141"/>
      <c r="L59" s="141"/>
      <c r="M59" s="299"/>
      <c r="N59" s="299"/>
      <c r="O59" s="143"/>
    </row>
    <row r="60" spans="2:15" s="5" customFormat="1" ht="18" customHeight="1" x14ac:dyDescent="0.3">
      <c r="B60" s="139"/>
      <c r="C60" s="140"/>
      <c r="D60" s="140"/>
      <c r="E60" s="140"/>
      <c r="F60" s="140"/>
      <c r="G60" s="141"/>
      <c r="H60" s="141"/>
      <c r="I60" s="141"/>
      <c r="J60" s="141"/>
      <c r="K60" s="141"/>
      <c r="L60" s="141"/>
      <c r="M60" s="299"/>
      <c r="N60" s="299"/>
      <c r="O60" s="143"/>
    </row>
    <row r="61" spans="2:15" s="5" customFormat="1" ht="18" customHeight="1" x14ac:dyDescent="0.3">
      <c r="B61" s="139"/>
      <c r="C61" s="140"/>
      <c r="D61" s="140"/>
      <c r="E61" s="140"/>
      <c r="F61" s="140"/>
      <c r="G61" s="141"/>
      <c r="H61" s="141"/>
      <c r="I61" s="141"/>
      <c r="J61" s="141"/>
      <c r="K61" s="141"/>
      <c r="L61" s="141"/>
      <c r="M61" s="299"/>
      <c r="N61" s="299"/>
      <c r="O61" s="143"/>
    </row>
    <row r="62" spans="2:15" s="5" customFormat="1" ht="18" customHeight="1" x14ac:dyDescent="0.3">
      <c r="B62" s="139"/>
      <c r="C62" s="140"/>
      <c r="D62" s="140"/>
      <c r="E62" s="140"/>
      <c r="F62" s="140"/>
      <c r="G62" s="141"/>
      <c r="H62" s="141"/>
      <c r="I62" s="141"/>
      <c r="J62" s="141"/>
      <c r="K62" s="141"/>
      <c r="L62" s="141"/>
      <c r="M62" s="299"/>
      <c r="N62" s="299"/>
      <c r="O62" s="143"/>
    </row>
    <row r="63" spans="2:15" s="5" customFormat="1" ht="18" customHeight="1" x14ac:dyDescent="0.3">
      <c r="B63" s="139"/>
      <c r="C63" s="140"/>
      <c r="D63" s="140"/>
      <c r="E63" s="140"/>
      <c r="F63" s="140"/>
      <c r="G63" s="141"/>
      <c r="H63" s="141"/>
      <c r="I63" s="141"/>
      <c r="J63" s="141"/>
      <c r="K63" s="141"/>
      <c r="L63" s="141"/>
      <c r="M63" s="299"/>
      <c r="N63" s="299"/>
      <c r="O63" s="143"/>
    </row>
    <row r="64" spans="2:15" s="5" customFormat="1" ht="18" customHeight="1" x14ac:dyDescent="0.3">
      <c r="B64" s="139"/>
      <c r="C64" s="140"/>
      <c r="D64" s="140"/>
      <c r="E64" s="140"/>
      <c r="F64" s="140"/>
      <c r="G64" s="141"/>
      <c r="H64" s="141"/>
      <c r="I64" s="141"/>
      <c r="J64" s="141"/>
      <c r="K64" s="141"/>
      <c r="L64" s="141"/>
      <c r="M64" s="299"/>
      <c r="N64" s="299"/>
      <c r="O64" s="143"/>
    </row>
    <row r="65" spans="2:15" s="5" customFormat="1" ht="18" customHeight="1" x14ac:dyDescent="0.3">
      <c r="B65" s="139"/>
      <c r="C65" s="140"/>
      <c r="D65" s="140"/>
      <c r="E65" s="140"/>
      <c r="F65" s="140"/>
      <c r="G65" s="141"/>
      <c r="H65" s="141"/>
      <c r="I65" s="141"/>
      <c r="J65" s="141"/>
      <c r="K65" s="141"/>
      <c r="L65" s="141"/>
      <c r="M65" s="299"/>
      <c r="N65" s="299"/>
      <c r="O65" s="143"/>
    </row>
    <row r="66" spans="2:15" s="5" customFormat="1" ht="18" customHeight="1" x14ac:dyDescent="0.3">
      <c r="B66" s="139"/>
      <c r="C66" s="140"/>
      <c r="D66" s="140"/>
      <c r="E66" s="140"/>
      <c r="F66" s="140"/>
      <c r="G66" s="141"/>
      <c r="H66" s="141"/>
      <c r="I66" s="141"/>
      <c r="J66" s="141"/>
      <c r="K66" s="141"/>
      <c r="L66" s="141"/>
      <c r="M66" s="299"/>
      <c r="N66" s="299"/>
      <c r="O66" s="143"/>
    </row>
    <row r="67" spans="2:15" s="5" customFormat="1" ht="18" customHeight="1" x14ac:dyDescent="0.3">
      <c r="B67" s="139"/>
      <c r="C67" s="140"/>
      <c r="D67" s="140"/>
      <c r="E67" s="140"/>
      <c r="F67" s="140"/>
      <c r="G67" s="141"/>
      <c r="H67" s="141"/>
      <c r="I67" s="141"/>
      <c r="J67" s="141"/>
      <c r="K67" s="141"/>
      <c r="L67" s="141"/>
      <c r="M67" s="299"/>
      <c r="N67" s="299"/>
      <c r="O67" s="143"/>
    </row>
    <row r="68" spans="2:15" s="5" customFormat="1" ht="18" customHeight="1" x14ac:dyDescent="0.3">
      <c r="B68" s="139"/>
      <c r="C68" s="140"/>
      <c r="D68" s="140"/>
      <c r="E68" s="140"/>
      <c r="F68" s="140"/>
      <c r="G68" s="141"/>
      <c r="H68" s="141"/>
      <c r="I68" s="141"/>
      <c r="J68" s="141"/>
      <c r="K68" s="141"/>
      <c r="L68" s="141"/>
      <c r="M68" s="299"/>
      <c r="N68" s="299"/>
      <c r="O68" s="143"/>
    </row>
    <row r="69" spans="2:15" s="5" customFormat="1" ht="18" customHeight="1" x14ac:dyDescent="0.3">
      <c r="B69" s="139"/>
      <c r="C69" s="140"/>
      <c r="D69" s="140"/>
      <c r="E69" s="140"/>
      <c r="F69" s="140"/>
      <c r="G69" s="141"/>
      <c r="H69" s="141"/>
      <c r="I69" s="141"/>
      <c r="J69" s="141"/>
      <c r="K69" s="141"/>
      <c r="L69" s="141"/>
      <c r="M69" s="299"/>
      <c r="N69" s="299"/>
      <c r="O69" s="143"/>
    </row>
    <row r="70" spans="2:15" s="5" customFormat="1" ht="18" customHeight="1" x14ac:dyDescent="0.3">
      <c r="B70" s="139"/>
      <c r="C70" s="140"/>
      <c r="D70" s="140"/>
      <c r="E70" s="140"/>
      <c r="F70" s="140"/>
      <c r="G70" s="141"/>
      <c r="H70" s="141"/>
      <c r="I70" s="141"/>
      <c r="J70" s="141"/>
      <c r="K70" s="144"/>
      <c r="L70" s="144"/>
      <c r="M70" s="299"/>
      <c r="N70" s="299"/>
      <c r="O70" s="143"/>
    </row>
    <row r="71" spans="2:15" s="5" customFormat="1" ht="18" customHeight="1" x14ac:dyDescent="0.3">
      <c r="B71" s="139"/>
      <c r="C71" s="140"/>
      <c r="D71" s="140"/>
      <c r="E71" s="140"/>
      <c r="F71" s="140"/>
      <c r="G71" s="141"/>
      <c r="H71" s="141"/>
      <c r="I71" s="141"/>
      <c r="J71" s="141"/>
      <c r="K71" s="141"/>
      <c r="L71" s="141"/>
      <c r="M71" s="299"/>
      <c r="N71" s="299"/>
      <c r="O71" s="143"/>
    </row>
    <row r="72" spans="2:15" s="5" customFormat="1" ht="18" customHeight="1" x14ac:dyDescent="0.3">
      <c r="B72" s="139"/>
      <c r="C72" s="140"/>
      <c r="D72" s="140"/>
      <c r="E72" s="140"/>
      <c r="F72" s="140"/>
      <c r="G72" s="141"/>
      <c r="H72" s="141"/>
      <c r="I72" s="141"/>
      <c r="J72" s="141"/>
      <c r="K72" s="141"/>
      <c r="L72" s="141"/>
      <c r="M72" s="299"/>
      <c r="N72" s="299"/>
      <c r="O72" s="143"/>
    </row>
    <row r="73" spans="2:15" s="5" customFormat="1" ht="18" customHeight="1" x14ac:dyDescent="0.3">
      <c r="B73" s="139"/>
      <c r="C73" s="140"/>
      <c r="D73" s="140"/>
      <c r="E73" s="140"/>
      <c r="F73" s="140"/>
      <c r="G73" s="141"/>
      <c r="H73" s="141"/>
      <c r="I73" s="141"/>
      <c r="J73" s="141"/>
      <c r="K73" s="141"/>
      <c r="L73" s="141"/>
      <c r="M73" s="299"/>
      <c r="N73" s="299"/>
      <c r="O73" s="143"/>
    </row>
    <row r="74" spans="2:15" s="5" customFormat="1" ht="18" customHeight="1" x14ac:dyDescent="0.3">
      <c r="B74" s="139"/>
      <c r="C74" s="140"/>
      <c r="D74" s="140"/>
      <c r="E74" s="140"/>
      <c r="F74" s="140"/>
      <c r="G74" s="141"/>
      <c r="H74" s="141"/>
      <c r="I74" s="141"/>
      <c r="J74" s="141"/>
      <c r="K74" s="144"/>
      <c r="L74" s="144"/>
      <c r="M74" s="299"/>
      <c r="N74" s="299"/>
      <c r="O74" s="143"/>
    </row>
    <row r="75" spans="2:15" s="7" customFormat="1" ht="13.5" customHeight="1" x14ac:dyDescent="0.3">
      <c r="B75" s="145"/>
      <c r="C75" s="145"/>
      <c r="D75" s="145"/>
      <c r="E75" s="145"/>
      <c r="F75" s="145"/>
      <c r="G75" s="40"/>
      <c r="H75" s="40"/>
      <c r="I75" s="40"/>
      <c r="J75" s="115"/>
      <c r="K75" s="40"/>
      <c r="L75" s="40"/>
      <c r="M75" s="113"/>
      <c r="N75" s="145"/>
      <c r="O75" s="257">
        <v>4</v>
      </c>
    </row>
    <row r="76" spans="2:15" s="7" customFormat="1" hidden="1" x14ac:dyDescent="0.3">
      <c r="M76" s="10"/>
      <c r="N76" s="10"/>
      <c r="O76" s="10"/>
    </row>
    <row r="77" spans="2:15" s="7" customFormat="1" hidden="1" x14ac:dyDescent="0.3">
      <c r="M77" s="10"/>
      <c r="N77" s="10"/>
      <c r="O77" s="10"/>
    </row>
    <row r="78" spans="2:15" s="7" customFormat="1" hidden="1" x14ac:dyDescent="0.3">
      <c r="M78" s="10"/>
      <c r="N78" s="10"/>
      <c r="O78" s="10"/>
    </row>
    <row r="79" spans="2:15" s="7" customFormat="1" hidden="1" x14ac:dyDescent="0.3">
      <c r="M79" s="10"/>
      <c r="N79" s="10"/>
      <c r="O79" s="10"/>
    </row>
    <row r="80" spans="2:15" s="7" customFormat="1" hidden="1" x14ac:dyDescent="0.3">
      <c r="M80" s="10"/>
      <c r="N80" s="10"/>
      <c r="O80" s="10"/>
    </row>
    <row r="81" spans="13:15" s="7" customFormat="1" hidden="1" x14ac:dyDescent="0.3">
      <c r="M81" s="10"/>
      <c r="N81" s="10"/>
      <c r="O81" s="10"/>
    </row>
    <row r="82" spans="13:15" s="7" customFormat="1" hidden="1" x14ac:dyDescent="0.3">
      <c r="M82" s="10"/>
      <c r="N82" s="10"/>
      <c r="O82" s="10"/>
    </row>
    <row r="83" spans="13:15" s="7" customFormat="1" hidden="1" x14ac:dyDescent="0.3">
      <c r="M83" s="10"/>
      <c r="N83" s="10"/>
      <c r="O83" s="10"/>
    </row>
    <row r="84" spans="13:15" s="7" customFormat="1" hidden="1" x14ac:dyDescent="0.3">
      <c r="M84" s="10"/>
      <c r="N84" s="10"/>
      <c r="O84" s="10"/>
    </row>
    <row r="85" spans="13:15" s="7" customFormat="1" hidden="1" x14ac:dyDescent="0.3">
      <c r="M85" s="10"/>
      <c r="N85" s="10"/>
      <c r="O85" s="10"/>
    </row>
    <row r="86" spans="13:15" s="7" customFormat="1" hidden="1" x14ac:dyDescent="0.3">
      <c r="M86" s="10"/>
      <c r="N86" s="10"/>
      <c r="O86" s="10"/>
    </row>
    <row r="87" spans="13:15" s="7" customFormat="1" hidden="1" x14ac:dyDescent="0.3">
      <c r="M87" s="10"/>
      <c r="N87" s="10"/>
      <c r="O87" s="10"/>
    </row>
    <row r="88" spans="13:15" s="7" customFormat="1" hidden="1" x14ac:dyDescent="0.3">
      <c r="M88" s="10"/>
      <c r="N88" s="10"/>
      <c r="O88" s="10"/>
    </row>
    <row r="89" spans="13:15" s="7" customFormat="1" hidden="1" x14ac:dyDescent="0.3">
      <c r="M89" s="10"/>
      <c r="N89" s="10"/>
      <c r="O89" s="10"/>
    </row>
    <row r="90" spans="13:15" s="7" customFormat="1" hidden="1" x14ac:dyDescent="0.3">
      <c r="M90" s="10"/>
      <c r="N90" s="10"/>
      <c r="O90" s="10"/>
    </row>
    <row r="91" spans="13:15" s="7" customFormat="1" hidden="1" x14ac:dyDescent="0.3">
      <c r="M91" s="10"/>
      <c r="N91" s="10"/>
      <c r="O91" s="10"/>
    </row>
    <row r="92" spans="13:15" s="7" customFormat="1" hidden="1" x14ac:dyDescent="0.3">
      <c r="M92" s="10"/>
      <c r="N92" s="10"/>
      <c r="O92" s="10"/>
    </row>
    <row r="93" spans="13:15" s="7" customFormat="1" hidden="1" x14ac:dyDescent="0.3">
      <c r="M93" s="10"/>
      <c r="N93" s="10"/>
      <c r="O93" s="10"/>
    </row>
    <row r="94" spans="13:15" s="7" customFormat="1" hidden="1" x14ac:dyDescent="0.3">
      <c r="M94" s="10"/>
      <c r="N94" s="10"/>
      <c r="O94" s="10"/>
    </row>
    <row r="95" spans="13:15" s="7" customFormat="1" hidden="1" x14ac:dyDescent="0.3">
      <c r="M95" s="10"/>
      <c r="N95" s="10"/>
      <c r="O95" s="10"/>
    </row>
    <row r="96" spans="13:15" s="7" customFormat="1" hidden="1" x14ac:dyDescent="0.3">
      <c r="M96" s="10"/>
      <c r="N96" s="10"/>
      <c r="O96" s="10"/>
    </row>
    <row r="97" spans="2:15" s="7" customFormat="1" hidden="1" x14ac:dyDescent="0.3">
      <c r="M97" s="10"/>
      <c r="N97" s="10"/>
      <c r="O97" s="10"/>
    </row>
    <row r="98" spans="2:15" s="7" customFormat="1" hidden="1" x14ac:dyDescent="0.3">
      <c r="M98" s="10"/>
      <c r="N98" s="10"/>
      <c r="O98" s="10"/>
    </row>
    <row r="99" spans="2:15" s="7" customFormat="1" hidden="1" x14ac:dyDescent="0.3">
      <c r="M99" s="10"/>
      <c r="N99" s="10"/>
      <c r="O99" s="10"/>
    </row>
    <row r="100" spans="2:15" s="7" customFormat="1" hidden="1" x14ac:dyDescent="0.3">
      <c r="M100" s="10"/>
      <c r="N100" s="10"/>
      <c r="O100" s="10"/>
    </row>
    <row r="101" spans="2:15" s="7" customFormat="1" hidden="1" x14ac:dyDescent="0.3">
      <c r="M101" s="10"/>
      <c r="N101" s="10"/>
      <c r="O101" s="10"/>
    </row>
    <row r="102" spans="2:15" s="7" customFormat="1" hidden="1" x14ac:dyDescent="0.3">
      <c r="B102" s="1"/>
      <c r="M102" s="10"/>
      <c r="N102" s="10"/>
      <c r="O102" s="10"/>
    </row>
    <row r="103" spans="2:15" s="7" customFormat="1" hidden="1" x14ac:dyDescent="0.3">
      <c r="M103" s="10"/>
      <c r="N103" s="10"/>
      <c r="O103" s="10"/>
    </row>
    <row r="104" spans="2:15" s="7" customFormat="1" hidden="1" x14ac:dyDescent="0.3">
      <c r="M104" s="10"/>
      <c r="N104" s="10"/>
      <c r="O104" s="10"/>
    </row>
    <row r="105" spans="2:15" s="7" customFormat="1" hidden="1" x14ac:dyDescent="0.3">
      <c r="M105" s="10"/>
      <c r="N105" s="10"/>
      <c r="O105" s="10"/>
    </row>
    <row r="106" spans="2:15" s="7" customFormat="1" hidden="1" x14ac:dyDescent="0.3">
      <c r="M106" s="10"/>
      <c r="N106" s="10"/>
      <c r="O106" s="10"/>
    </row>
    <row r="107" spans="2:15" s="7" customFormat="1" hidden="1" x14ac:dyDescent="0.3">
      <c r="M107" s="10"/>
      <c r="N107" s="10"/>
      <c r="O107" s="10"/>
    </row>
    <row r="108" spans="2:15" s="5" customFormat="1" ht="12.5" hidden="1" x14ac:dyDescent="0.25">
      <c r="M108" s="9"/>
      <c r="N108" s="9"/>
      <c r="O108" s="9"/>
    </row>
    <row r="111" spans="2:15" x14ac:dyDescent="0.3"/>
    <row r="112" spans="2:15" hidden="1" x14ac:dyDescent="0.3">
      <c r="I112" s="5"/>
    </row>
    <row r="113" x14ac:dyDescent="0.3"/>
  </sheetData>
  <sheetProtection sheet="1" formatCells="0" formatColumns="0" formatRows="0"/>
  <mergeCells count="41">
    <mergeCell ref="B37:C37"/>
    <mergeCell ref="J37:K37"/>
    <mergeCell ref="M22:N22"/>
    <mergeCell ref="M30:N30"/>
    <mergeCell ref="L27:M27"/>
    <mergeCell ref="M33:N33"/>
    <mergeCell ref="M34:N34"/>
    <mergeCell ref="M35:N35"/>
    <mergeCell ref="D14:E14"/>
    <mergeCell ref="F14:G14"/>
    <mergeCell ref="N14:O14"/>
    <mergeCell ref="F27:G27"/>
    <mergeCell ref="N27:O27"/>
    <mergeCell ref="L14:M14"/>
    <mergeCell ref="M17:N17"/>
    <mergeCell ref="M18:N18"/>
    <mergeCell ref="M19:N19"/>
    <mergeCell ref="M20:N20"/>
    <mergeCell ref="M21:N21"/>
    <mergeCell ref="D27:E27"/>
    <mergeCell ref="H39:I39"/>
    <mergeCell ref="K39:L39"/>
    <mergeCell ref="M39:N39"/>
    <mergeCell ref="M31:N31"/>
    <mergeCell ref="M32:N32"/>
    <mergeCell ref="G5:L5"/>
    <mergeCell ref="G6:L6"/>
    <mergeCell ref="G7:L7"/>
    <mergeCell ref="G8:L8"/>
    <mergeCell ref="E35:F35"/>
    <mergeCell ref="E17:F17"/>
    <mergeCell ref="E18:F18"/>
    <mergeCell ref="E19:F19"/>
    <mergeCell ref="E20:F20"/>
    <mergeCell ref="E21:F21"/>
    <mergeCell ref="E30:F30"/>
    <mergeCell ref="E31:F31"/>
    <mergeCell ref="E32:F32"/>
    <mergeCell ref="E33:F33"/>
    <mergeCell ref="E34:F34"/>
    <mergeCell ref="E22:F22"/>
  </mergeCells>
  <conditionalFormatting sqref="G18:H22 L37 D37">
    <cfRule type="containsErrors" dxfId="3" priority="7" stopIfTrue="1">
      <formula>ISERROR(D18)</formula>
    </cfRule>
  </conditionalFormatting>
  <conditionalFormatting sqref="O18:O22">
    <cfRule type="containsErrors" dxfId="2" priority="4" stopIfTrue="1">
      <formula>ISERROR(O18)</formula>
    </cfRule>
  </conditionalFormatting>
  <conditionalFormatting sqref="G31:H34 G35">
    <cfRule type="containsErrors" dxfId="1" priority="3" stopIfTrue="1">
      <formula>ISERROR(G31)</formula>
    </cfRule>
  </conditionalFormatting>
  <conditionalFormatting sqref="O31:O35">
    <cfRule type="containsErrors" dxfId="0" priority="2" stopIfTrue="1">
      <formula>ISERROR(O31)</formula>
    </cfRule>
  </conditionalFormatting>
  <dataValidations xWindow="269" yWindow="638" count="6">
    <dataValidation type="list" allowBlank="1" showInputMessage="1" showErrorMessage="1" error="Werte M, N oder H als Großbuchstabe" sqref="M37 E37" xr:uid="{113AAD49-03BC-49A1-93ED-F527B7C7686E}">
      <formula1>"M,N,H"</formula1>
    </dataValidation>
    <dataValidation type="list" allowBlank="1" showInputMessage="1" showErrorMessage="1" promptTitle="Eichstrecke" prompt="Wähle die Messmethode für die Eichstrecke aus" sqref="F14 F27" xr:uid="{70DB839E-5131-44FB-A11B-17F13B0876DA}">
      <formula1>"Elektro-optische Messung,Stahlband-Messung"</formula1>
    </dataValidation>
    <dataValidation type="list" allowBlank="1" showInputMessage="1" showErrorMessage="1" promptTitle="Graduierung" prompt="Wähle die Graduierung aus" sqref="E8" xr:uid="{3AFF20B8-48FF-4376-9DF0-8AE08B1F8D47}">
      <formula1>"DLV,WA/AIMS-DLV"</formula1>
    </dataValidation>
    <dataValidation type="list" allowBlank="1" showInputMessage="1" showErrorMessage="1" promptTitle="Graduierung" prompt="Wähle die Graduierung aus" sqref="F7" xr:uid="{00822D8E-34FB-48B0-B614-1779644B12AB}">
      <formula1>"[C-Grad],[B-Grad],[A-Grad],[D-Grad]"</formula1>
    </dataValidation>
    <dataValidation type="list" allowBlank="1" showInputMessage="1" showErrorMessage="1" sqref="F8" xr:uid="{4F6263FB-9434-4F4A-B329-9C6693E59076}">
      <formula1>"[C-Grad],[B-Grad],[A-Grad],[D-Grad]"</formula1>
    </dataValidation>
    <dataValidation type="list" allowBlank="1" showInputMessage="1" showErrorMessage="1" promptTitle="Akkreditierung" prompt="Wähle die Akkreditierung aus" sqref="E7" xr:uid="{4B679B98-60CF-4225-BECA-005CD629B282}">
      <formula1>"DLV,WA/AIMS-DLV"</formula1>
    </dataValidation>
  </dataValidations>
  <pageMargins left="0.78740157480314965" right="0.39370078740157483" top="0.39370078740157483" bottom="0.55118110236220474" header="0.31496062992125984" footer="0.31496062992125984"/>
  <pageSetup paperSize="9" scale="65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N105"/>
  <sheetViews>
    <sheetView showZeros="0" zoomScaleNormal="100" zoomScaleSheetLayoutView="100" workbookViewId="0">
      <selection activeCell="B8" sqref="B8"/>
    </sheetView>
  </sheetViews>
  <sheetFormatPr baseColWidth="10" defaultColWidth="0" defaultRowHeight="14" zeroHeight="1" x14ac:dyDescent="0.3"/>
  <cols>
    <col min="1" max="1" width="3.54296875" style="1" customWidth="1"/>
    <col min="2" max="4" width="17.54296875" style="1" customWidth="1"/>
    <col min="5" max="5" width="11" style="1" bestFit="1" customWidth="1"/>
    <col min="6" max="7" width="8.54296875" style="1" customWidth="1"/>
    <col min="8" max="8" width="10.7265625" style="1" customWidth="1"/>
    <col min="9" max="10" width="8.54296875" style="2" customWidth="1"/>
    <col min="11" max="12" width="8.54296875" style="1" customWidth="1"/>
    <col min="13" max="13" width="13" style="1" customWidth="1"/>
    <col min="14" max="14" width="21.54296875" style="1" customWidth="1"/>
    <col min="15" max="16384" width="11.453125" style="1" hidden="1"/>
  </cols>
  <sheetData>
    <row r="1" spans="2:13" ht="22.5" customHeight="1" x14ac:dyDescent="0.3">
      <c r="B1" s="256" t="s">
        <v>183</v>
      </c>
      <c r="C1" s="23"/>
      <c r="D1" s="24"/>
      <c r="E1" s="24"/>
      <c r="F1" s="24"/>
      <c r="G1" s="24"/>
      <c r="H1" s="25"/>
      <c r="I1" s="26"/>
      <c r="J1" s="26"/>
      <c r="K1" s="25"/>
      <c r="L1" s="25"/>
      <c r="M1" s="27"/>
    </row>
    <row r="2" spans="2:13" ht="22.5" customHeight="1" x14ac:dyDescent="0.3">
      <c r="B2" s="255" t="s">
        <v>63</v>
      </c>
      <c r="C2" s="29"/>
      <c r="D2" s="30"/>
      <c r="E2" s="30"/>
      <c r="F2" s="30"/>
      <c r="G2" s="30"/>
      <c r="H2" s="16"/>
      <c r="I2" s="31"/>
      <c r="J2" s="31"/>
      <c r="K2" s="16"/>
      <c r="L2" s="16"/>
      <c r="M2" s="32"/>
    </row>
    <row r="3" spans="2:13" ht="22.5" customHeight="1" x14ac:dyDescent="0.35">
      <c r="B3" s="254" t="s">
        <v>162</v>
      </c>
      <c r="C3" s="34"/>
      <c r="D3" s="34"/>
      <c r="E3" s="35"/>
      <c r="F3" s="36"/>
      <c r="G3" s="37"/>
      <c r="H3" s="34"/>
      <c r="I3" s="38"/>
      <c r="J3" s="38"/>
      <c r="K3" s="34"/>
      <c r="L3" s="3"/>
      <c r="M3" s="245"/>
    </row>
    <row r="4" spans="2:13" s="40" customFormat="1" ht="6" customHeight="1" x14ac:dyDescent="0.3">
      <c r="I4" s="41"/>
      <c r="J4" s="41"/>
    </row>
    <row r="5" spans="2:13" s="114" customFormat="1" ht="15" customHeight="1" x14ac:dyDescent="0.3">
      <c r="B5" s="132"/>
      <c r="C5" s="133"/>
      <c r="D5" s="133"/>
      <c r="E5" s="119"/>
      <c r="F5" s="119"/>
      <c r="G5" s="134"/>
      <c r="H5" s="134"/>
      <c r="I5" s="134"/>
      <c r="J5" s="134"/>
      <c r="K5" s="135"/>
      <c r="L5" s="136"/>
      <c r="M5" s="135"/>
    </row>
    <row r="6" spans="2:13" s="149" customFormat="1" ht="15" customHeight="1" x14ac:dyDescent="0.25">
      <c r="B6" s="274" t="s">
        <v>147</v>
      </c>
      <c r="C6" s="271"/>
      <c r="D6" s="271"/>
      <c r="E6" s="138" t="s">
        <v>3</v>
      </c>
      <c r="F6" s="334" t="s">
        <v>178</v>
      </c>
      <c r="G6" s="335"/>
      <c r="H6" s="137" t="s">
        <v>132</v>
      </c>
      <c r="I6" s="336" t="s">
        <v>179</v>
      </c>
      <c r="J6" s="335"/>
      <c r="K6" s="337" t="s">
        <v>176</v>
      </c>
      <c r="L6" s="337"/>
      <c r="M6" s="138" t="s">
        <v>177</v>
      </c>
    </row>
    <row r="7" spans="2:13" s="149" customFormat="1" ht="15" customHeight="1" x14ac:dyDescent="0.25">
      <c r="B7" s="323" t="s">
        <v>148</v>
      </c>
      <c r="C7" s="273"/>
      <c r="D7" s="273"/>
      <c r="E7" s="318" t="s">
        <v>175</v>
      </c>
      <c r="F7" s="319" t="s">
        <v>138</v>
      </c>
      <c r="G7" s="319" t="s">
        <v>139</v>
      </c>
      <c r="H7" s="317"/>
      <c r="I7" s="319" t="s">
        <v>180</v>
      </c>
      <c r="J7" s="319" t="s">
        <v>181</v>
      </c>
      <c r="K7" s="319" t="s">
        <v>188</v>
      </c>
      <c r="L7" s="319" t="s">
        <v>189</v>
      </c>
      <c r="M7" s="318" t="s">
        <v>137</v>
      </c>
    </row>
    <row r="8" spans="2:13" s="114" customFormat="1" ht="18" customHeight="1" x14ac:dyDescent="0.3">
      <c r="B8" s="226" t="s">
        <v>156</v>
      </c>
      <c r="C8" s="227"/>
      <c r="D8" s="227"/>
      <c r="E8" s="141" t="s">
        <v>157</v>
      </c>
      <c r="F8" s="142">
        <v>12564</v>
      </c>
      <c r="G8" s="142">
        <v>5200</v>
      </c>
      <c r="H8" s="142" t="s">
        <v>159</v>
      </c>
      <c r="I8" s="142">
        <f>F9-F8</f>
        <v>20894</v>
      </c>
      <c r="J8" s="142">
        <f>G9-G8</f>
        <v>20896</v>
      </c>
      <c r="K8" s="299">
        <f>I8/11000*1000</f>
        <v>1899.4545454545455</v>
      </c>
      <c r="L8" s="299">
        <f>J8/11000*1000</f>
        <v>1899.6363636363635</v>
      </c>
      <c r="M8" s="143">
        <f>K8</f>
        <v>1899.4545454545455</v>
      </c>
    </row>
    <row r="9" spans="2:13" s="114" customFormat="1" ht="18" customHeight="1" x14ac:dyDescent="0.3">
      <c r="B9" s="139"/>
      <c r="C9" s="140"/>
      <c r="D9" s="140"/>
      <c r="E9" s="141" t="s">
        <v>158</v>
      </c>
      <c r="F9" s="141">
        <v>33458</v>
      </c>
      <c r="G9" s="141">
        <v>26096</v>
      </c>
      <c r="H9" s="141"/>
      <c r="I9" s="141"/>
      <c r="J9" s="141"/>
      <c r="K9" s="299"/>
      <c r="L9" s="299"/>
      <c r="M9" s="143"/>
    </row>
    <row r="10" spans="2:13" s="114" customFormat="1" ht="18" customHeight="1" x14ac:dyDescent="0.3">
      <c r="B10" s="139"/>
      <c r="C10" s="140"/>
      <c r="D10" s="140"/>
      <c r="E10" s="141"/>
      <c r="F10" s="141"/>
      <c r="G10" s="141"/>
      <c r="H10" s="141"/>
      <c r="I10" s="141"/>
      <c r="J10" s="141"/>
      <c r="K10" s="299"/>
      <c r="L10" s="299"/>
      <c r="M10" s="143"/>
    </row>
    <row r="11" spans="2:13" s="114" customFormat="1" ht="18" customHeight="1" x14ac:dyDescent="0.3">
      <c r="B11" s="139"/>
      <c r="C11" s="140"/>
      <c r="D11" s="140"/>
      <c r="E11" s="141"/>
      <c r="F11" s="141"/>
      <c r="G11" s="141"/>
      <c r="H11" s="141"/>
      <c r="I11" s="141"/>
      <c r="J11" s="141"/>
      <c r="K11" s="299"/>
      <c r="L11" s="299"/>
      <c r="M11" s="143"/>
    </row>
    <row r="12" spans="2:13" s="114" customFormat="1" ht="18" customHeight="1" x14ac:dyDescent="0.3">
      <c r="B12" s="139"/>
      <c r="C12" s="140"/>
      <c r="D12" s="140"/>
      <c r="E12" s="141"/>
      <c r="F12" s="141"/>
      <c r="G12" s="141"/>
      <c r="H12" s="141"/>
      <c r="I12" s="141"/>
      <c r="J12" s="141"/>
      <c r="K12" s="299"/>
      <c r="L12" s="299"/>
      <c r="M12" s="143"/>
    </row>
    <row r="13" spans="2:13" s="114" customFormat="1" ht="18" customHeight="1" x14ac:dyDescent="0.3">
      <c r="B13" s="139"/>
      <c r="C13" s="140"/>
      <c r="D13" s="140"/>
      <c r="E13" s="141"/>
      <c r="F13" s="141"/>
      <c r="G13" s="141"/>
      <c r="H13" s="141"/>
      <c r="I13" s="141"/>
      <c r="J13" s="141"/>
      <c r="K13" s="299"/>
      <c r="L13" s="299"/>
      <c r="M13" s="143"/>
    </row>
    <row r="14" spans="2:13" s="114" customFormat="1" ht="18" customHeight="1" x14ac:dyDescent="0.3">
      <c r="B14" s="139"/>
      <c r="C14" s="140"/>
      <c r="D14" s="140"/>
      <c r="E14" s="141"/>
      <c r="F14" s="141"/>
      <c r="G14" s="141"/>
      <c r="H14" s="141"/>
      <c r="I14" s="141"/>
      <c r="J14" s="141"/>
      <c r="K14" s="299"/>
      <c r="L14" s="299"/>
      <c r="M14" s="143"/>
    </row>
    <row r="15" spans="2:13" s="114" customFormat="1" ht="18" customHeight="1" x14ac:dyDescent="0.3">
      <c r="B15" s="139"/>
      <c r="C15" s="140"/>
      <c r="D15" s="140"/>
      <c r="E15" s="141"/>
      <c r="F15" s="141"/>
      <c r="G15" s="141"/>
      <c r="H15" s="141"/>
      <c r="I15" s="141"/>
      <c r="J15" s="141"/>
      <c r="K15" s="299"/>
      <c r="L15" s="299"/>
      <c r="M15" s="143"/>
    </row>
    <row r="16" spans="2:13" s="114" customFormat="1" ht="18" customHeight="1" x14ac:dyDescent="0.3">
      <c r="B16" s="139"/>
      <c r="C16" s="140"/>
      <c r="D16" s="140"/>
      <c r="E16" s="141"/>
      <c r="F16" s="141"/>
      <c r="G16" s="141"/>
      <c r="H16" s="141"/>
      <c r="I16" s="141"/>
      <c r="J16" s="141"/>
      <c r="K16" s="299"/>
      <c r="L16" s="299"/>
      <c r="M16" s="143"/>
    </row>
    <row r="17" spans="2:13" s="114" customFormat="1" ht="18" customHeight="1" x14ac:dyDescent="0.3">
      <c r="B17" s="139"/>
      <c r="C17" s="140"/>
      <c r="D17" s="140"/>
      <c r="E17" s="141"/>
      <c r="F17" s="141"/>
      <c r="G17" s="141"/>
      <c r="H17" s="141"/>
      <c r="I17" s="141"/>
      <c r="J17" s="141"/>
      <c r="K17" s="299"/>
      <c r="L17" s="299"/>
      <c r="M17" s="143"/>
    </row>
    <row r="18" spans="2:13" s="114" customFormat="1" ht="18" customHeight="1" x14ac:dyDescent="0.3">
      <c r="B18" s="139"/>
      <c r="C18" s="140"/>
      <c r="D18" s="140"/>
      <c r="E18" s="141"/>
      <c r="F18" s="141"/>
      <c r="G18" s="141"/>
      <c r="H18" s="141"/>
      <c r="I18" s="141"/>
      <c r="J18" s="141"/>
      <c r="K18" s="299"/>
      <c r="L18" s="299"/>
      <c r="M18" s="143"/>
    </row>
    <row r="19" spans="2:13" s="114" customFormat="1" ht="18" customHeight="1" x14ac:dyDescent="0.3">
      <c r="B19" s="139"/>
      <c r="C19" s="140"/>
      <c r="D19" s="140"/>
      <c r="E19" s="141"/>
      <c r="F19" s="141"/>
      <c r="G19" s="141"/>
      <c r="H19" s="141"/>
      <c r="I19" s="141"/>
      <c r="J19" s="141"/>
      <c r="K19" s="299"/>
      <c r="L19" s="299"/>
      <c r="M19" s="143"/>
    </row>
    <row r="20" spans="2:13" s="114" customFormat="1" ht="18" customHeight="1" x14ac:dyDescent="0.3">
      <c r="B20" s="139"/>
      <c r="C20" s="140"/>
      <c r="D20" s="140"/>
      <c r="E20" s="141"/>
      <c r="F20" s="141"/>
      <c r="G20" s="141"/>
      <c r="H20" s="141"/>
      <c r="I20" s="141"/>
      <c r="J20" s="141"/>
      <c r="K20" s="299"/>
      <c r="L20" s="299"/>
      <c r="M20" s="143"/>
    </row>
    <row r="21" spans="2:13" s="114" customFormat="1" ht="18" customHeight="1" x14ac:dyDescent="0.3">
      <c r="B21" s="139"/>
      <c r="C21" s="140"/>
      <c r="D21" s="140"/>
      <c r="E21" s="141"/>
      <c r="F21" s="141"/>
      <c r="G21" s="141"/>
      <c r="H21" s="141"/>
      <c r="I21" s="141"/>
      <c r="J21" s="141"/>
      <c r="K21" s="299"/>
      <c r="L21" s="299"/>
      <c r="M21" s="143"/>
    </row>
    <row r="22" spans="2:13" s="114" customFormat="1" ht="18" customHeight="1" x14ac:dyDescent="0.3">
      <c r="B22" s="139"/>
      <c r="C22" s="140"/>
      <c r="D22" s="140"/>
      <c r="E22" s="141"/>
      <c r="F22" s="141"/>
      <c r="G22" s="141"/>
      <c r="H22" s="141"/>
      <c r="I22" s="141"/>
      <c r="J22" s="141"/>
      <c r="K22" s="299"/>
      <c r="L22" s="299"/>
      <c r="M22" s="143"/>
    </row>
    <row r="23" spans="2:13" s="114" customFormat="1" ht="18" customHeight="1" x14ac:dyDescent="0.3">
      <c r="B23" s="139"/>
      <c r="C23" s="140"/>
      <c r="D23" s="140"/>
      <c r="E23" s="141"/>
      <c r="F23" s="141"/>
      <c r="G23" s="141"/>
      <c r="H23" s="141"/>
      <c r="I23" s="141"/>
      <c r="J23" s="141"/>
      <c r="K23" s="299"/>
      <c r="L23" s="299"/>
      <c r="M23" s="143"/>
    </row>
    <row r="24" spans="2:13" s="114" customFormat="1" ht="18" customHeight="1" x14ac:dyDescent="0.3">
      <c r="B24" s="139"/>
      <c r="C24" s="140"/>
      <c r="D24" s="140"/>
      <c r="E24" s="141"/>
      <c r="F24" s="141"/>
      <c r="G24" s="141"/>
      <c r="H24" s="141"/>
      <c r="I24" s="141"/>
      <c r="J24" s="141"/>
      <c r="K24" s="299"/>
      <c r="L24" s="299"/>
      <c r="M24" s="143"/>
    </row>
    <row r="25" spans="2:13" s="114" customFormat="1" ht="18" customHeight="1" x14ac:dyDescent="0.3">
      <c r="B25" s="139"/>
      <c r="C25" s="140"/>
      <c r="D25" s="140"/>
      <c r="E25" s="141"/>
      <c r="F25" s="141"/>
      <c r="G25" s="141"/>
      <c r="H25" s="141"/>
      <c r="I25" s="141"/>
      <c r="J25" s="141"/>
      <c r="K25" s="299"/>
      <c r="L25" s="299"/>
      <c r="M25" s="143"/>
    </row>
    <row r="26" spans="2:13" s="114" customFormat="1" ht="18" customHeight="1" x14ac:dyDescent="0.3">
      <c r="B26" s="139"/>
      <c r="C26" s="140"/>
      <c r="D26" s="140"/>
      <c r="E26" s="141"/>
      <c r="F26" s="141"/>
      <c r="G26" s="141"/>
      <c r="H26" s="141"/>
      <c r="I26" s="141"/>
      <c r="J26" s="141"/>
      <c r="K26" s="299"/>
      <c r="L26" s="299"/>
      <c r="M26" s="143"/>
    </row>
    <row r="27" spans="2:13" s="114" customFormat="1" ht="18" customHeight="1" x14ac:dyDescent="0.3">
      <c r="B27" s="139"/>
      <c r="C27" s="140"/>
      <c r="D27" s="140"/>
      <c r="E27" s="141"/>
      <c r="F27" s="141"/>
      <c r="G27" s="141"/>
      <c r="H27" s="141"/>
      <c r="I27" s="141"/>
      <c r="J27" s="141"/>
      <c r="K27" s="299"/>
      <c r="L27" s="299"/>
      <c r="M27" s="143"/>
    </row>
    <row r="28" spans="2:13" s="114" customFormat="1" ht="18" customHeight="1" x14ac:dyDescent="0.3">
      <c r="B28" s="139"/>
      <c r="C28" s="140"/>
      <c r="D28" s="140"/>
      <c r="E28" s="141"/>
      <c r="F28" s="141"/>
      <c r="G28" s="141"/>
      <c r="H28" s="141"/>
      <c r="I28" s="141"/>
      <c r="J28" s="141"/>
      <c r="K28" s="299"/>
      <c r="L28" s="299"/>
      <c r="M28" s="143"/>
    </row>
    <row r="29" spans="2:13" s="114" customFormat="1" ht="18" customHeight="1" x14ac:dyDescent="0.3">
      <c r="B29" s="139"/>
      <c r="C29" s="140"/>
      <c r="D29" s="140"/>
      <c r="E29" s="141"/>
      <c r="F29" s="141"/>
      <c r="G29" s="141"/>
      <c r="H29" s="141"/>
      <c r="I29" s="141"/>
      <c r="J29" s="141"/>
      <c r="K29" s="299"/>
      <c r="L29" s="299"/>
      <c r="M29" s="143"/>
    </row>
    <row r="30" spans="2:13" s="114" customFormat="1" ht="18" customHeight="1" x14ac:dyDescent="0.3">
      <c r="B30" s="139"/>
      <c r="C30" s="140"/>
      <c r="D30" s="140"/>
      <c r="E30" s="141"/>
      <c r="F30" s="141"/>
      <c r="G30" s="141"/>
      <c r="H30" s="141"/>
      <c r="I30" s="141"/>
      <c r="J30" s="141"/>
      <c r="K30" s="299"/>
      <c r="L30" s="299"/>
      <c r="M30" s="143"/>
    </row>
    <row r="31" spans="2:13" s="114" customFormat="1" ht="18" customHeight="1" x14ac:dyDescent="0.3">
      <c r="B31" s="139"/>
      <c r="C31" s="140"/>
      <c r="D31" s="140"/>
      <c r="E31" s="141"/>
      <c r="F31" s="141"/>
      <c r="G31" s="141"/>
      <c r="H31" s="141"/>
      <c r="I31" s="141"/>
      <c r="J31" s="141"/>
      <c r="K31" s="299"/>
      <c r="L31" s="299"/>
      <c r="M31" s="143"/>
    </row>
    <row r="32" spans="2:13" s="114" customFormat="1" ht="18" customHeight="1" x14ac:dyDescent="0.3">
      <c r="B32" s="139"/>
      <c r="C32" s="140"/>
      <c r="D32" s="140"/>
      <c r="E32" s="141"/>
      <c r="F32" s="141"/>
      <c r="G32" s="141"/>
      <c r="H32" s="141"/>
      <c r="I32" s="141"/>
      <c r="J32" s="141"/>
      <c r="K32" s="299"/>
      <c r="L32" s="299"/>
      <c r="M32" s="143"/>
    </row>
    <row r="33" spans="2:13" s="114" customFormat="1" ht="18" customHeight="1" x14ac:dyDescent="0.3">
      <c r="B33" s="139"/>
      <c r="C33" s="140"/>
      <c r="D33" s="140"/>
      <c r="E33" s="141"/>
      <c r="F33" s="141"/>
      <c r="G33" s="141"/>
      <c r="H33" s="141"/>
      <c r="I33" s="141"/>
      <c r="J33" s="141"/>
      <c r="K33" s="299"/>
      <c r="L33" s="299"/>
      <c r="M33" s="143"/>
    </row>
    <row r="34" spans="2:13" s="114" customFormat="1" ht="18" customHeight="1" x14ac:dyDescent="0.3">
      <c r="B34" s="139"/>
      <c r="C34" s="140"/>
      <c r="D34" s="140"/>
      <c r="E34" s="141"/>
      <c r="F34" s="141"/>
      <c r="G34" s="141"/>
      <c r="H34" s="141"/>
      <c r="I34" s="144"/>
      <c r="J34" s="144"/>
      <c r="K34" s="299"/>
      <c r="L34" s="299"/>
      <c r="M34" s="143"/>
    </row>
    <row r="35" spans="2:13" s="114" customFormat="1" ht="18" customHeight="1" x14ac:dyDescent="0.3">
      <c r="B35" s="139"/>
      <c r="C35" s="140"/>
      <c r="D35" s="140"/>
      <c r="E35" s="141"/>
      <c r="F35" s="141"/>
      <c r="G35" s="141"/>
      <c r="H35" s="141"/>
      <c r="I35" s="141"/>
      <c r="J35" s="141"/>
      <c r="K35" s="299"/>
      <c r="L35" s="299"/>
      <c r="M35" s="143"/>
    </row>
    <row r="36" spans="2:13" s="114" customFormat="1" ht="18" customHeight="1" x14ac:dyDescent="0.3">
      <c r="B36" s="139"/>
      <c r="C36" s="140"/>
      <c r="D36" s="140"/>
      <c r="E36" s="141"/>
      <c r="F36" s="141"/>
      <c r="G36" s="141"/>
      <c r="H36" s="141"/>
      <c r="I36" s="141"/>
      <c r="J36" s="141"/>
      <c r="K36" s="299"/>
      <c r="L36" s="299"/>
      <c r="M36" s="143"/>
    </row>
    <row r="37" spans="2:13" s="114" customFormat="1" ht="18" customHeight="1" x14ac:dyDescent="0.3">
      <c r="B37" s="139"/>
      <c r="C37" s="140"/>
      <c r="D37" s="140"/>
      <c r="E37" s="141"/>
      <c r="F37" s="141"/>
      <c r="G37" s="141"/>
      <c r="H37" s="141"/>
      <c r="I37" s="141"/>
      <c r="J37" s="141"/>
      <c r="K37" s="299"/>
      <c r="L37" s="299"/>
      <c r="M37" s="143"/>
    </row>
    <row r="38" spans="2:13" s="114" customFormat="1" ht="18" customHeight="1" x14ac:dyDescent="0.3">
      <c r="B38" s="139"/>
      <c r="C38" s="140"/>
      <c r="D38" s="140"/>
      <c r="E38" s="141"/>
      <c r="F38" s="141"/>
      <c r="G38" s="141"/>
      <c r="H38" s="141"/>
      <c r="I38" s="141"/>
      <c r="J38" s="141"/>
      <c r="K38" s="299"/>
      <c r="L38" s="299"/>
      <c r="M38" s="143"/>
    </row>
    <row r="39" spans="2:13" s="114" customFormat="1" ht="18" customHeight="1" x14ac:dyDescent="0.3">
      <c r="B39" s="139"/>
      <c r="C39" s="140"/>
      <c r="D39" s="140"/>
      <c r="E39" s="141"/>
      <c r="F39" s="141"/>
      <c r="G39" s="141"/>
      <c r="H39" s="141"/>
      <c r="I39" s="141"/>
      <c r="J39" s="141"/>
      <c r="K39" s="299"/>
      <c r="L39" s="299"/>
      <c r="M39" s="143"/>
    </row>
    <row r="40" spans="2:13" s="114" customFormat="1" ht="18" customHeight="1" x14ac:dyDescent="0.3">
      <c r="B40" s="139"/>
      <c r="C40" s="140"/>
      <c r="D40" s="140"/>
      <c r="E40" s="141"/>
      <c r="F40" s="141"/>
      <c r="G40" s="141"/>
      <c r="H40" s="141"/>
      <c r="I40" s="141"/>
      <c r="J40" s="141"/>
      <c r="K40" s="299"/>
      <c r="L40" s="299"/>
      <c r="M40" s="143"/>
    </row>
    <row r="41" spans="2:13" s="114" customFormat="1" ht="18" customHeight="1" x14ac:dyDescent="0.3">
      <c r="B41" s="139"/>
      <c r="C41" s="140"/>
      <c r="D41" s="140"/>
      <c r="E41" s="141"/>
      <c r="F41" s="141"/>
      <c r="G41" s="141"/>
      <c r="H41" s="141"/>
      <c r="I41" s="141"/>
      <c r="J41" s="141"/>
      <c r="K41" s="299"/>
      <c r="L41" s="299"/>
      <c r="M41" s="143"/>
    </row>
    <row r="42" spans="2:13" s="114" customFormat="1" ht="18" customHeight="1" x14ac:dyDescent="0.3">
      <c r="B42" s="139"/>
      <c r="C42" s="140"/>
      <c r="D42" s="140"/>
      <c r="E42" s="141"/>
      <c r="F42" s="141"/>
      <c r="G42" s="141"/>
      <c r="H42" s="141"/>
      <c r="I42" s="141"/>
      <c r="J42" s="141"/>
      <c r="K42" s="299"/>
      <c r="L42" s="299"/>
      <c r="M42" s="143"/>
    </row>
    <row r="43" spans="2:13" s="114" customFormat="1" ht="18" customHeight="1" x14ac:dyDescent="0.3">
      <c r="B43" s="139"/>
      <c r="C43" s="140"/>
      <c r="D43" s="140"/>
      <c r="E43" s="141"/>
      <c r="F43" s="141"/>
      <c r="G43" s="141"/>
      <c r="H43" s="141"/>
      <c r="I43" s="141"/>
      <c r="J43" s="141"/>
      <c r="K43" s="299"/>
      <c r="L43" s="299"/>
      <c r="M43" s="143"/>
    </row>
    <row r="44" spans="2:13" s="114" customFormat="1" ht="18" customHeight="1" x14ac:dyDescent="0.3">
      <c r="B44" s="139"/>
      <c r="C44" s="140"/>
      <c r="D44" s="140"/>
      <c r="E44" s="141"/>
      <c r="F44" s="141"/>
      <c r="G44" s="141"/>
      <c r="H44" s="141"/>
      <c r="I44" s="141"/>
      <c r="J44" s="141"/>
      <c r="K44" s="299"/>
      <c r="L44" s="299"/>
      <c r="M44" s="143"/>
    </row>
    <row r="45" spans="2:13" s="114" customFormat="1" ht="18" customHeight="1" x14ac:dyDescent="0.3">
      <c r="B45" s="139"/>
      <c r="C45" s="140"/>
      <c r="D45" s="140"/>
      <c r="E45" s="141"/>
      <c r="F45" s="141"/>
      <c r="G45" s="141"/>
      <c r="H45" s="141"/>
      <c r="I45" s="141"/>
      <c r="J45" s="141"/>
      <c r="K45" s="299"/>
      <c r="L45" s="299"/>
      <c r="M45" s="143"/>
    </row>
    <row r="46" spans="2:13" s="114" customFormat="1" ht="18" customHeight="1" x14ac:dyDescent="0.3">
      <c r="B46" s="139"/>
      <c r="C46" s="140"/>
      <c r="D46" s="140"/>
      <c r="E46" s="141"/>
      <c r="F46" s="141"/>
      <c r="G46" s="141"/>
      <c r="H46" s="141"/>
      <c r="I46" s="141"/>
      <c r="J46" s="141"/>
      <c r="K46" s="299"/>
      <c r="L46" s="299"/>
      <c r="M46" s="143"/>
    </row>
    <row r="47" spans="2:13" s="114" customFormat="1" ht="18" customHeight="1" x14ac:dyDescent="0.3">
      <c r="B47" s="139"/>
      <c r="C47" s="140"/>
      <c r="D47" s="140"/>
      <c r="E47" s="141"/>
      <c r="F47" s="141"/>
      <c r="G47" s="141"/>
      <c r="H47" s="141"/>
      <c r="I47" s="141"/>
      <c r="J47" s="141"/>
      <c r="K47" s="299"/>
      <c r="L47" s="299"/>
      <c r="M47" s="143"/>
    </row>
    <row r="48" spans="2:13" s="114" customFormat="1" ht="18" customHeight="1" x14ac:dyDescent="0.3">
      <c r="B48" s="139"/>
      <c r="C48" s="140"/>
      <c r="D48" s="140"/>
      <c r="E48" s="141"/>
      <c r="F48" s="141"/>
      <c r="G48" s="141"/>
      <c r="H48" s="141"/>
      <c r="I48" s="141"/>
      <c r="J48" s="141"/>
      <c r="K48" s="299"/>
      <c r="L48" s="299"/>
      <c r="M48" s="143"/>
    </row>
    <row r="49" spans="2:13" s="114" customFormat="1" ht="18" customHeight="1" x14ac:dyDescent="0.3">
      <c r="B49" s="139"/>
      <c r="C49" s="140"/>
      <c r="D49" s="140"/>
      <c r="E49" s="141"/>
      <c r="F49" s="141"/>
      <c r="G49" s="141"/>
      <c r="H49" s="141"/>
      <c r="I49" s="141"/>
      <c r="J49" s="141"/>
      <c r="K49" s="299"/>
      <c r="L49" s="299"/>
      <c r="M49" s="143"/>
    </row>
    <row r="50" spans="2:13" s="114" customFormat="1" ht="18" customHeight="1" x14ac:dyDescent="0.3">
      <c r="B50" s="139"/>
      <c r="C50" s="140"/>
      <c r="D50" s="140"/>
      <c r="E50" s="141"/>
      <c r="F50" s="141"/>
      <c r="G50" s="141"/>
      <c r="H50" s="141"/>
      <c r="I50" s="141"/>
      <c r="J50" s="141"/>
      <c r="K50" s="299"/>
      <c r="L50" s="299"/>
      <c r="M50" s="143"/>
    </row>
    <row r="51" spans="2:13" s="114" customFormat="1" ht="18" customHeight="1" x14ac:dyDescent="0.3">
      <c r="B51" s="139"/>
      <c r="C51" s="140"/>
      <c r="D51" s="140"/>
      <c r="E51" s="141"/>
      <c r="F51" s="141"/>
      <c r="G51" s="141"/>
      <c r="H51" s="141"/>
      <c r="I51" s="141"/>
      <c r="J51" s="141"/>
      <c r="K51" s="299"/>
      <c r="L51" s="299"/>
      <c r="M51" s="143"/>
    </row>
    <row r="52" spans="2:13" s="114" customFormat="1" ht="18" customHeight="1" x14ac:dyDescent="0.3">
      <c r="B52" s="139"/>
      <c r="C52" s="140"/>
      <c r="D52" s="140"/>
      <c r="E52" s="141"/>
      <c r="F52" s="141"/>
      <c r="G52" s="141"/>
      <c r="H52" s="141"/>
      <c r="I52" s="141"/>
      <c r="J52" s="141"/>
      <c r="K52" s="299"/>
      <c r="L52" s="299"/>
      <c r="M52" s="143"/>
    </row>
    <row r="53" spans="2:13" s="114" customFormat="1" ht="18" customHeight="1" x14ac:dyDescent="0.3">
      <c r="B53" s="139"/>
      <c r="C53" s="140"/>
      <c r="D53" s="140"/>
      <c r="E53" s="141"/>
      <c r="F53" s="141"/>
      <c r="G53" s="141"/>
      <c r="H53" s="141"/>
      <c r="I53" s="141"/>
      <c r="J53" s="141"/>
      <c r="K53" s="299"/>
      <c r="L53" s="299"/>
      <c r="M53" s="143"/>
    </row>
    <row r="54" spans="2:13" s="114" customFormat="1" ht="18" customHeight="1" x14ac:dyDescent="0.3">
      <c r="B54" s="139"/>
      <c r="C54" s="140"/>
      <c r="D54" s="140"/>
      <c r="E54" s="141"/>
      <c r="F54" s="141"/>
      <c r="G54" s="141"/>
      <c r="H54" s="141"/>
      <c r="I54" s="141"/>
      <c r="J54" s="141"/>
      <c r="K54" s="299"/>
      <c r="L54" s="299"/>
      <c r="M54" s="143"/>
    </row>
    <row r="55" spans="2:13" s="114" customFormat="1" ht="18" customHeight="1" x14ac:dyDescent="0.3">
      <c r="B55" s="139"/>
      <c r="C55" s="140"/>
      <c r="D55" s="140"/>
      <c r="E55" s="141"/>
      <c r="F55" s="141"/>
      <c r="G55" s="141"/>
      <c r="H55" s="141"/>
      <c r="I55" s="141"/>
      <c r="J55" s="141"/>
      <c r="K55" s="299"/>
      <c r="L55" s="299"/>
      <c r="M55" s="143"/>
    </row>
    <row r="56" spans="2:13" s="114" customFormat="1" ht="18" customHeight="1" x14ac:dyDescent="0.3">
      <c r="B56" s="139"/>
      <c r="C56" s="140"/>
      <c r="D56" s="140"/>
      <c r="E56" s="141"/>
      <c r="F56" s="141"/>
      <c r="G56" s="141"/>
      <c r="H56" s="141"/>
      <c r="I56" s="141"/>
      <c r="J56" s="141"/>
      <c r="K56" s="299"/>
      <c r="L56" s="299"/>
      <c r="M56" s="143"/>
    </row>
    <row r="57" spans="2:13" s="114" customFormat="1" ht="18" customHeight="1" x14ac:dyDescent="0.3">
      <c r="B57" s="139"/>
      <c r="C57" s="140"/>
      <c r="D57" s="140"/>
      <c r="E57" s="141"/>
      <c r="F57" s="141"/>
      <c r="G57" s="141"/>
      <c r="H57" s="141"/>
      <c r="I57" s="141"/>
      <c r="J57" s="141"/>
      <c r="K57" s="299"/>
      <c r="L57" s="299"/>
      <c r="M57" s="143"/>
    </row>
    <row r="58" spans="2:13" s="114" customFormat="1" ht="18" customHeight="1" x14ac:dyDescent="0.3">
      <c r="B58" s="139"/>
      <c r="C58" s="140"/>
      <c r="D58" s="140"/>
      <c r="E58" s="141"/>
      <c r="F58" s="141"/>
      <c r="G58" s="141"/>
      <c r="H58" s="141"/>
      <c r="I58" s="141"/>
      <c r="J58" s="141"/>
      <c r="K58" s="299"/>
      <c r="L58" s="299"/>
      <c r="M58" s="143"/>
    </row>
    <row r="59" spans="2:13" s="114" customFormat="1" ht="18" customHeight="1" x14ac:dyDescent="0.3">
      <c r="B59" s="139"/>
      <c r="C59" s="140"/>
      <c r="D59" s="140"/>
      <c r="E59" s="141"/>
      <c r="F59" s="141"/>
      <c r="G59" s="141"/>
      <c r="H59" s="141"/>
      <c r="I59" s="141"/>
      <c r="J59" s="141"/>
      <c r="K59" s="299"/>
      <c r="L59" s="299"/>
      <c r="M59" s="143"/>
    </row>
    <row r="60" spans="2:13" s="114" customFormat="1" ht="18" customHeight="1" x14ac:dyDescent="0.3">
      <c r="B60" s="139"/>
      <c r="C60" s="140"/>
      <c r="D60" s="140"/>
      <c r="E60" s="141"/>
      <c r="F60" s="141"/>
      <c r="G60" s="141"/>
      <c r="H60" s="141"/>
      <c r="I60" s="141"/>
      <c r="J60" s="141"/>
      <c r="K60" s="299"/>
      <c r="L60" s="299"/>
      <c r="M60" s="143"/>
    </row>
    <row r="61" spans="2:13" s="114" customFormat="1" ht="18" customHeight="1" x14ac:dyDescent="0.3">
      <c r="B61" s="139"/>
      <c r="C61" s="140"/>
      <c r="D61" s="140"/>
      <c r="E61" s="141"/>
      <c r="F61" s="141"/>
      <c r="G61" s="141"/>
      <c r="H61" s="141"/>
      <c r="I61" s="141"/>
      <c r="J61" s="141"/>
      <c r="K61" s="299"/>
      <c r="L61" s="299"/>
      <c r="M61" s="143"/>
    </row>
    <row r="62" spans="2:13" s="114" customFormat="1" ht="18" customHeight="1" x14ac:dyDescent="0.3">
      <c r="B62" s="139"/>
      <c r="C62" s="140"/>
      <c r="D62" s="140"/>
      <c r="E62" s="141"/>
      <c r="F62" s="141"/>
      <c r="G62" s="141"/>
      <c r="H62" s="141"/>
      <c r="I62" s="141"/>
      <c r="J62" s="141"/>
      <c r="K62" s="299"/>
      <c r="L62" s="299"/>
      <c r="M62" s="143"/>
    </row>
    <row r="63" spans="2:13" s="114" customFormat="1" ht="18" customHeight="1" x14ac:dyDescent="0.3">
      <c r="B63" s="139"/>
      <c r="C63" s="140"/>
      <c r="D63" s="140"/>
      <c r="E63" s="141"/>
      <c r="F63" s="141"/>
      <c r="G63" s="141"/>
      <c r="H63" s="141"/>
      <c r="I63" s="141"/>
      <c r="J63" s="141"/>
      <c r="K63" s="299"/>
      <c r="L63" s="299"/>
      <c r="M63" s="143"/>
    </row>
    <row r="64" spans="2:13" s="114" customFormat="1" ht="18" customHeight="1" x14ac:dyDescent="0.3">
      <c r="B64" s="139"/>
      <c r="C64" s="140"/>
      <c r="D64" s="140"/>
      <c r="E64" s="141"/>
      <c r="F64" s="141"/>
      <c r="G64" s="141"/>
      <c r="H64" s="141"/>
      <c r="I64" s="141"/>
      <c r="J64" s="141"/>
      <c r="K64" s="299"/>
      <c r="L64" s="299"/>
      <c r="M64" s="143"/>
    </row>
    <row r="65" spans="2:13" s="114" customFormat="1" ht="18" customHeight="1" x14ac:dyDescent="0.3">
      <c r="B65" s="139"/>
      <c r="C65" s="140"/>
      <c r="D65" s="140"/>
      <c r="E65" s="141"/>
      <c r="F65" s="141"/>
      <c r="G65" s="141"/>
      <c r="H65" s="141"/>
      <c r="I65" s="141"/>
      <c r="J65" s="141"/>
      <c r="K65" s="299"/>
      <c r="L65" s="299"/>
      <c r="M65" s="143"/>
    </row>
    <row r="66" spans="2:13" x14ac:dyDescent="0.3">
      <c r="B66" s="145"/>
      <c r="C66" s="145"/>
      <c r="D66" s="145"/>
      <c r="E66" s="40"/>
      <c r="F66" s="40"/>
      <c r="G66" s="115"/>
      <c r="H66" s="40"/>
      <c r="I66" s="113"/>
      <c r="J66" s="145"/>
      <c r="L66" s="145"/>
      <c r="M66" s="253">
        <v>5</v>
      </c>
    </row>
    <row r="67" spans="2:13" hidden="1" x14ac:dyDescent="0.3">
      <c r="B67" s="7"/>
      <c r="C67" s="7"/>
      <c r="D67" s="7"/>
      <c r="E67" s="7"/>
      <c r="F67" s="7"/>
      <c r="G67" s="7"/>
      <c r="H67" s="7"/>
      <c r="I67" s="10"/>
      <c r="J67" s="10"/>
      <c r="K67" s="7"/>
      <c r="L67" s="7"/>
      <c r="M67" s="7"/>
    </row>
    <row r="68" spans="2:13" hidden="1" x14ac:dyDescent="0.3">
      <c r="B68" s="7"/>
      <c r="C68" s="7"/>
      <c r="D68" s="7"/>
      <c r="E68" s="7"/>
      <c r="F68" s="7"/>
      <c r="G68" s="7"/>
      <c r="H68" s="7"/>
      <c r="I68" s="10"/>
      <c r="J68" s="10"/>
      <c r="K68" s="7"/>
      <c r="L68" s="7"/>
      <c r="M68" s="7"/>
    </row>
    <row r="69" spans="2:13" hidden="1" x14ac:dyDescent="0.3">
      <c r="B69" s="7"/>
      <c r="C69" s="7"/>
      <c r="D69" s="7"/>
      <c r="E69" s="7"/>
      <c r="F69" s="7"/>
      <c r="G69" s="7"/>
      <c r="H69" s="7"/>
      <c r="I69" s="10"/>
      <c r="J69" s="10"/>
      <c r="K69" s="7"/>
      <c r="L69" s="7"/>
      <c r="M69" s="7"/>
    </row>
    <row r="70" spans="2:13" hidden="1" x14ac:dyDescent="0.3">
      <c r="B70" s="7"/>
      <c r="C70" s="7"/>
      <c r="D70" s="7"/>
      <c r="E70" s="7"/>
      <c r="F70" s="7"/>
      <c r="G70" s="7"/>
      <c r="H70" s="7"/>
      <c r="I70" s="10"/>
      <c r="J70" s="10"/>
      <c r="K70" s="7"/>
      <c r="L70" s="7"/>
      <c r="M70" s="7"/>
    </row>
    <row r="71" spans="2:13" hidden="1" x14ac:dyDescent="0.3">
      <c r="B71" s="7"/>
      <c r="C71" s="7"/>
      <c r="D71" s="7"/>
      <c r="E71" s="7"/>
      <c r="F71" s="7"/>
      <c r="G71" s="7"/>
      <c r="H71" s="7"/>
      <c r="I71" s="10"/>
      <c r="J71" s="10"/>
      <c r="K71" s="7"/>
      <c r="L71" s="7"/>
      <c r="M71" s="7"/>
    </row>
    <row r="72" spans="2:13" hidden="1" x14ac:dyDescent="0.3">
      <c r="B72" s="7"/>
      <c r="C72" s="7"/>
      <c r="D72" s="7"/>
      <c r="E72" s="7"/>
      <c r="F72" s="7"/>
      <c r="G72" s="7"/>
      <c r="H72" s="7"/>
      <c r="I72" s="10"/>
      <c r="J72" s="10"/>
      <c r="K72" s="7"/>
      <c r="L72" s="7"/>
      <c r="M72" s="7"/>
    </row>
    <row r="73" spans="2:13" hidden="1" x14ac:dyDescent="0.3">
      <c r="B73" s="7"/>
      <c r="C73" s="7"/>
      <c r="D73" s="7"/>
      <c r="E73" s="7"/>
      <c r="F73" s="7"/>
      <c r="G73" s="7"/>
      <c r="H73" s="7"/>
      <c r="I73" s="10"/>
      <c r="J73" s="10"/>
      <c r="K73" s="7"/>
      <c r="L73" s="7"/>
      <c r="M73" s="7"/>
    </row>
    <row r="74" spans="2:13" hidden="1" x14ac:dyDescent="0.3">
      <c r="B74" s="7"/>
      <c r="C74" s="7"/>
      <c r="D74" s="7"/>
      <c r="E74" s="7"/>
      <c r="F74" s="7"/>
      <c r="G74" s="7"/>
      <c r="H74" s="7"/>
      <c r="I74" s="10"/>
      <c r="J74" s="10"/>
      <c r="K74" s="7"/>
      <c r="L74" s="7"/>
      <c r="M74" s="7"/>
    </row>
    <row r="75" spans="2:13" hidden="1" x14ac:dyDescent="0.3">
      <c r="B75" s="7"/>
      <c r="C75" s="7"/>
      <c r="D75" s="7"/>
      <c r="E75" s="7"/>
      <c r="F75" s="7"/>
      <c r="G75" s="7"/>
      <c r="H75" s="7"/>
      <c r="I75" s="10"/>
      <c r="J75" s="10"/>
      <c r="K75" s="7"/>
      <c r="L75" s="7"/>
      <c r="M75" s="7"/>
    </row>
    <row r="76" spans="2:13" hidden="1" x14ac:dyDescent="0.3">
      <c r="B76" s="7"/>
      <c r="C76" s="7"/>
      <c r="D76" s="7"/>
      <c r="E76" s="7"/>
      <c r="F76" s="7"/>
      <c r="G76" s="7"/>
      <c r="H76" s="7"/>
      <c r="I76" s="10"/>
      <c r="J76" s="10"/>
      <c r="K76" s="7"/>
      <c r="L76" s="7"/>
      <c r="M76" s="7"/>
    </row>
    <row r="77" spans="2:13" hidden="1" x14ac:dyDescent="0.3">
      <c r="B77" s="7"/>
      <c r="C77" s="7"/>
      <c r="D77" s="7"/>
      <c r="E77" s="7"/>
      <c r="F77" s="7"/>
      <c r="G77" s="7"/>
      <c r="H77" s="7"/>
      <c r="I77" s="10"/>
      <c r="J77" s="10"/>
      <c r="K77" s="7"/>
      <c r="L77" s="7"/>
      <c r="M77" s="7"/>
    </row>
    <row r="78" spans="2:13" hidden="1" x14ac:dyDescent="0.3">
      <c r="B78" s="7"/>
      <c r="C78" s="7"/>
      <c r="D78" s="7"/>
      <c r="E78" s="7"/>
      <c r="F78" s="7"/>
      <c r="G78" s="7"/>
      <c r="H78" s="7"/>
      <c r="I78" s="10"/>
      <c r="J78" s="10"/>
      <c r="K78" s="7"/>
      <c r="L78" s="7"/>
      <c r="M78" s="7"/>
    </row>
    <row r="79" spans="2:13" hidden="1" x14ac:dyDescent="0.3">
      <c r="B79" s="7"/>
      <c r="C79" s="7"/>
      <c r="D79" s="7"/>
      <c r="E79" s="7"/>
      <c r="F79" s="7"/>
      <c r="G79" s="7"/>
      <c r="H79" s="7"/>
      <c r="I79" s="10"/>
      <c r="J79" s="10"/>
      <c r="K79" s="7"/>
      <c r="L79" s="7"/>
      <c r="M79" s="7"/>
    </row>
    <row r="80" spans="2:13" hidden="1" x14ac:dyDescent="0.3">
      <c r="B80" s="7"/>
      <c r="C80" s="7"/>
      <c r="D80" s="7"/>
      <c r="E80" s="7"/>
      <c r="F80" s="7"/>
      <c r="G80" s="7"/>
      <c r="H80" s="7"/>
      <c r="I80" s="10"/>
      <c r="J80" s="10"/>
      <c r="K80" s="7"/>
      <c r="L80" s="7"/>
      <c r="M80" s="7"/>
    </row>
    <row r="81" spans="2:13" hidden="1" x14ac:dyDescent="0.3">
      <c r="B81" s="7"/>
      <c r="C81" s="7"/>
      <c r="D81" s="7"/>
      <c r="E81" s="7"/>
      <c r="F81" s="7"/>
      <c r="G81" s="7"/>
      <c r="H81" s="7"/>
      <c r="I81" s="10"/>
      <c r="J81" s="10"/>
      <c r="K81" s="7"/>
      <c r="L81" s="7"/>
      <c r="M81" s="7"/>
    </row>
    <row r="82" spans="2:13" hidden="1" x14ac:dyDescent="0.3">
      <c r="B82" s="7"/>
      <c r="C82" s="7"/>
      <c r="D82" s="7"/>
      <c r="E82" s="7"/>
      <c r="F82" s="7"/>
      <c r="G82" s="7"/>
      <c r="H82" s="7"/>
      <c r="I82" s="10"/>
      <c r="J82" s="10"/>
      <c r="K82" s="7"/>
      <c r="L82" s="7"/>
      <c r="M82" s="7"/>
    </row>
    <row r="83" spans="2:13" hidden="1" x14ac:dyDescent="0.3">
      <c r="B83" s="7"/>
      <c r="C83" s="7"/>
      <c r="D83" s="7"/>
      <c r="E83" s="7"/>
      <c r="F83" s="7"/>
      <c r="G83" s="7"/>
      <c r="H83" s="7"/>
      <c r="I83" s="10"/>
      <c r="J83" s="10"/>
      <c r="K83" s="7"/>
      <c r="L83" s="7"/>
      <c r="M83" s="7"/>
    </row>
    <row r="84" spans="2:13" hidden="1" x14ac:dyDescent="0.3">
      <c r="B84" s="7"/>
      <c r="C84" s="7"/>
      <c r="D84" s="7"/>
      <c r="E84" s="7"/>
      <c r="F84" s="7"/>
      <c r="G84" s="7"/>
      <c r="H84" s="7"/>
      <c r="I84" s="10"/>
      <c r="J84" s="10"/>
      <c r="K84" s="7"/>
      <c r="L84" s="7"/>
      <c r="M84" s="7"/>
    </row>
    <row r="85" spans="2:13" hidden="1" x14ac:dyDescent="0.3">
      <c r="B85" s="7"/>
      <c r="C85" s="7"/>
      <c r="D85" s="7"/>
      <c r="E85" s="7"/>
      <c r="F85" s="7"/>
      <c r="G85" s="7"/>
      <c r="H85" s="7"/>
      <c r="I85" s="10"/>
      <c r="J85" s="10"/>
      <c r="K85" s="7"/>
      <c r="L85" s="7"/>
      <c r="M85" s="7"/>
    </row>
    <row r="86" spans="2:13" hidden="1" x14ac:dyDescent="0.3">
      <c r="B86" s="7"/>
      <c r="C86" s="7"/>
      <c r="D86" s="7"/>
      <c r="E86" s="7"/>
      <c r="F86" s="7"/>
      <c r="G86" s="7"/>
      <c r="H86" s="7"/>
      <c r="I86" s="10"/>
      <c r="J86" s="10"/>
      <c r="K86" s="7"/>
      <c r="L86" s="7"/>
      <c r="M86" s="7"/>
    </row>
    <row r="87" spans="2:13" hidden="1" x14ac:dyDescent="0.3">
      <c r="B87" s="7"/>
      <c r="C87" s="7"/>
      <c r="D87" s="7"/>
      <c r="E87" s="7"/>
      <c r="F87" s="7"/>
      <c r="G87" s="7"/>
      <c r="H87" s="7"/>
      <c r="I87" s="10"/>
      <c r="J87" s="10"/>
      <c r="K87" s="7"/>
      <c r="L87" s="7"/>
      <c r="M87" s="7"/>
    </row>
    <row r="88" spans="2:13" hidden="1" x14ac:dyDescent="0.3">
      <c r="B88" s="7"/>
      <c r="C88" s="7"/>
      <c r="D88" s="7"/>
      <c r="E88" s="7"/>
      <c r="F88" s="7"/>
      <c r="G88" s="7"/>
      <c r="H88" s="7"/>
      <c r="I88" s="10"/>
      <c r="J88" s="10"/>
      <c r="K88" s="7"/>
      <c r="L88" s="7"/>
      <c r="M88" s="7"/>
    </row>
    <row r="89" spans="2:13" hidden="1" x14ac:dyDescent="0.3">
      <c r="B89" s="7"/>
      <c r="C89" s="7"/>
      <c r="D89" s="7"/>
      <c r="E89" s="7"/>
      <c r="F89" s="7"/>
      <c r="G89" s="7"/>
      <c r="H89" s="7"/>
      <c r="I89" s="10"/>
      <c r="J89" s="10"/>
      <c r="K89" s="7"/>
      <c r="L89" s="7"/>
      <c r="M89" s="7"/>
    </row>
    <row r="90" spans="2:13" hidden="1" x14ac:dyDescent="0.3">
      <c r="B90" s="7"/>
      <c r="C90" s="7"/>
      <c r="D90" s="7"/>
      <c r="E90" s="7"/>
      <c r="F90" s="7"/>
      <c r="G90" s="7"/>
      <c r="H90" s="7"/>
      <c r="I90" s="10"/>
      <c r="J90" s="10"/>
      <c r="K90" s="7"/>
      <c r="L90" s="7"/>
      <c r="M90" s="7"/>
    </row>
    <row r="91" spans="2:13" hidden="1" x14ac:dyDescent="0.3">
      <c r="B91" s="7"/>
      <c r="C91" s="7"/>
      <c r="D91" s="7"/>
      <c r="E91" s="7"/>
      <c r="F91" s="7"/>
      <c r="G91" s="7"/>
      <c r="H91" s="7"/>
      <c r="I91" s="10"/>
      <c r="J91" s="10"/>
      <c r="K91" s="7"/>
      <c r="L91" s="7"/>
      <c r="M91" s="7"/>
    </row>
    <row r="92" spans="2:13" hidden="1" x14ac:dyDescent="0.3">
      <c r="B92" s="7"/>
      <c r="C92" s="7"/>
      <c r="D92" s="7"/>
      <c r="E92" s="7"/>
      <c r="F92" s="7"/>
      <c r="G92" s="7"/>
      <c r="H92" s="7"/>
      <c r="I92" s="10"/>
      <c r="J92" s="10"/>
      <c r="K92" s="7"/>
      <c r="L92" s="7"/>
      <c r="M92" s="7"/>
    </row>
    <row r="93" spans="2:13" hidden="1" x14ac:dyDescent="0.3">
      <c r="C93" s="7"/>
      <c r="D93" s="7"/>
      <c r="E93" s="7"/>
      <c r="F93" s="7"/>
      <c r="G93" s="7"/>
      <c r="H93" s="7"/>
      <c r="I93" s="10"/>
      <c r="J93" s="10"/>
      <c r="K93" s="7"/>
      <c r="L93" s="7"/>
      <c r="M93" s="7"/>
    </row>
    <row r="94" spans="2:13" hidden="1" x14ac:dyDescent="0.3">
      <c r="B94" s="7"/>
      <c r="C94" s="7"/>
      <c r="D94" s="7"/>
      <c r="E94" s="7"/>
      <c r="F94" s="7"/>
      <c r="G94" s="7"/>
      <c r="H94" s="7"/>
      <c r="I94" s="10"/>
      <c r="J94" s="10"/>
      <c r="K94" s="7"/>
      <c r="L94" s="7"/>
      <c r="M94" s="7"/>
    </row>
    <row r="95" spans="2:13" hidden="1" x14ac:dyDescent="0.3">
      <c r="B95" s="7"/>
      <c r="C95" s="7"/>
      <c r="D95" s="7"/>
      <c r="E95" s="7"/>
      <c r="F95" s="7"/>
      <c r="G95" s="7"/>
      <c r="H95" s="7"/>
      <c r="I95" s="10"/>
      <c r="J95" s="10"/>
      <c r="K95" s="7"/>
      <c r="L95" s="7"/>
      <c r="M95" s="7"/>
    </row>
    <row r="96" spans="2:13" hidden="1" x14ac:dyDescent="0.3">
      <c r="B96" s="7"/>
      <c r="C96" s="7"/>
      <c r="D96" s="7"/>
      <c r="E96" s="7"/>
      <c r="F96" s="7"/>
      <c r="G96" s="7"/>
      <c r="H96" s="7"/>
      <c r="I96" s="10"/>
      <c r="J96" s="10"/>
      <c r="K96" s="7"/>
      <c r="L96" s="7"/>
      <c r="M96" s="7"/>
    </row>
    <row r="97" spans="2:13" hidden="1" x14ac:dyDescent="0.3">
      <c r="B97" s="7"/>
      <c r="C97" s="7"/>
      <c r="D97" s="7"/>
      <c r="E97" s="7"/>
      <c r="F97" s="7"/>
      <c r="G97" s="7"/>
      <c r="H97" s="7"/>
      <c r="I97" s="10"/>
      <c r="J97" s="10"/>
      <c r="K97" s="7"/>
      <c r="L97" s="7"/>
      <c r="M97" s="7"/>
    </row>
    <row r="98" spans="2:13" hidden="1" x14ac:dyDescent="0.3">
      <c r="B98" s="7"/>
      <c r="C98" s="7"/>
      <c r="D98" s="7"/>
      <c r="E98" s="7"/>
      <c r="F98" s="7"/>
      <c r="G98" s="7"/>
      <c r="H98" s="7"/>
      <c r="I98" s="10"/>
      <c r="J98" s="10"/>
      <c r="K98" s="7"/>
      <c r="L98" s="7"/>
      <c r="M98" s="7"/>
    </row>
    <row r="99" spans="2:13" hidden="1" x14ac:dyDescent="0.3">
      <c r="B99" s="5"/>
      <c r="C99" s="5"/>
      <c r="D99" s="5"/>
      <c r="E99" s="5"/>
      <c r="F99" s="5"/>
      <c r="G99" s="5"/>
      <c r="H99" s="5"/>
      <c r="I99" s="9"/>
      <c r="J99" s="9"/>
      <c r="K99" s="5"/>
      <c r="L99" s="5"/>
      <c r="M99" s="5"/>
    </row>
    <row r="103" spans="2:13" hidden="1" x14ac:dyDescent="0.3">
      <c r="F103" s="5"/>
    </row>
    <row r="104" spans="2:13" x14ac:dyDescent="0.3"/>
    <row r="105" spans="2:13" x14ac:dyDescent="0.3"/>
  </sheetData>
  <sheetProtection sheet="1" formatCells="0" formatColumns="0" formatRows="0"/>
  <mergeCells count="3">
    <mergeCell ref="F6:G6"/>
    <mergeCell ref="I6:J6"/>
    <mergeCell ref="K6:L6"/>
  </mergeCells>
  <pageMargins left="0.78740157480314965" right="0.39370078740157483" top="0.39370078740157483" bottom="0.55118110236220474" header="0.31496062992125984" footer="0.31496062992125984"/>
  <pageSetup paperSize="9" scale="66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>
    <pageSetUpPr fitToPage="1"/>
  </sheetPr>
  <dimension ref="A1:AO81"/>
  <sheetViews>
    <sheetView showZeros="0" showWhiteSpace="0" zoomScaleNormal="100" zoomScaleSheetLayoutView="100" workbookViewId="0">
      <selection activeCell="F14" sqref="F14"/>
    </sheetView>
  </sheetViews>
  <sheetFormatPr baseColWidth="10" defaultColWidth="0" defaultRowHeight="14" zeroHeight="1" x14ac:dyDescent="0.3"/>
  <cols>
    <col min="1" max="1" width="3.54296875" style="1" customWidth="1"/>
    <col min="2" max="2" width="7.81640625" style="1" customWidth="1"/>
    <col min="3" max="3" width="23" style="1" customWidth="1"/>
    <col min="4" max="4" width="12.26953125" style="1" customWidth="1"/>
    <col min="5" max="5" width="8" style="1" customWidth="1"/>
    <col min="6" max="6" width="10.54296875" style="1" customWidth="1"/>
    <col min="7" max="7" width="18.54296875" style="1" customWidth="1"/>
    <col min="8" max="8" width="9.1796875" style="1" customWidth="1"/>
    <col min="9" max="9" width="10.26953125" style="1" bestFit="1" customWidth="1"/>
    <col min="10" max="10" width="8.1796875" style="1" customWidth="1"/>
    <col min="11" max="11" width="8.1796875" style="2" customWidth="1"/>
    <col min="12" max="12" width="10.7265625" style="2" customWidth="1"/>
    <col min="13" max="13" width="12.1796875" style="1" customWidth="1"/>
    <col min="14" max="14" width="21.54296875" style="1" customWidth="1"/>
    <col min="15" max="41" width="0" style="1" hidden="1" customWidth="1"/>
    <col min="42" max="16384" width="11.453125" style="1" hidden="1"/>
  </cols>
  <sheetData>
    <row r="1" spans="2:13" ht="22.5" customHeight="1" x14ac:dyDescent="0.3">
      <c r="B1" s="256" t="s">
        <v>129</v>
      </c>
      <c r="C1" s="23"/>
      <c r="D1" s="24"/>
      <c r="E1" s="24"/>
      <c r="F1" s="24"/>
      <c r="G1" s="24"/>
      <c r="H1" s="24"/>
      <c r="I1" s="24"/>
      <c r="J1" s="25"/>
      <c r="K1" s="26"/>
      <c r="L1" s="26"/>
      <c r="M1" s="27"/>
    </row>
    <row r="2" spans="2:13" ht="22.5" customHeight="1" x14ac:dyDescent="0.3">
      <c r="B2" s="255" t="s">
        <v>63</v>
      </c>
      <c r="C2" s="29"/>
      <c r="D2" s="30"/>
      <c r="E2" s="30"/>
      <c r="F2" s="30"/>
      <c r="G2" s="30"/>
      <c r="H2" s="30"/>
      <c r="I2" s="30"/>
      <c r="J2" s="16"/>
      <c r="K2" s="31"/>
      <c r="L2" s="31"/>
      <c r="M2" s="32"/>
    </row>
    <row r="3" spans="2:13" s="20" customFormat="1" ht="22.5" customHeight="1" x14ac:dyDescent="0.35">
      <c r="B3" s="254" t="s">
        <v>119</v>
      </c>
      <c r="C3" s="34"/>
      <c r="D3" s="34"/>
      <c r="E3" s="34"/>
      <c r="F3" s="35"/>
      <c r="G3" s="35"/>
      <c r="H3" s="36"/>
      <c r="I3" s="37"/>
      <c r="J3" s="34"/>
      <c r="K3" s="38"/>
      <c r="L3" s="38"/>
      <c r="M3" s="39"/>
    </row>
    <row r="4" spans="2:13" x14ac:dyDescent="0.3">
      <c r="B4" s="40"/>
      <c r="C4" s="40"/>
      <c r="D4" s="40"/>
      <c r="E4" s="40"/>
      <c r="F4" s="40"/>
      <c r="G4" s="40"/>
      <c r="H4" s="40"/>
      <c r="I4" s="40"/>
      <c r="J4" s="40"/>
      <c r="K4" s="41"/>
      <c r="L4" s="41"/>
      <c r="M4" s="40"/>
    </row>
    <row r="5" spans="2:13" ht="18" x14ac:dyDescent="0.3">
      <c r="B5" s="276" t="s">
        <v>92</v>
      </c>
      <c r="C5" s="42"/>
      <c r="D5" s="43"/>
      <c r="E5" s="43"/>
      <c r="F5" s="43"/>
      <c r="G5" s="43"/>
      <c r="H5" s="44"/>
      <c r="I5" s="45"/>
      <c r="J5" s="45"/>
      <c r="K5" s="46"/>
      <c r="L5" s="46"/>
      <c r="M5" s="40"/>
    </row>
    <row r="6" spans="2:13" s="16" customFormat="1" ht="14.25" customHeight="1" x14ac:dyDescent="0.3">
      <c r="B6" s="47"/>
      <c r="C6" s="47"/>
      <c r="D6" s="47"/>
      <c r="E6" s="47"/>
      <c r="F6" s="47"/>
      <c r="G6" s="48"/>
      <c r="H6" s="48"/>
      <c r="I6" s="48"/>
      <c r="J6" s="48"/>
      <c r="K6" s="48"/>
      <c r="L6" s="49"/>
      <c r="M6" s="50"/>
    </row>
    <row r="7" spans="2:13" s="16" customFormat="1" ht="14.25" customHeight="1" x14ac:dyDescent="0.3">
      <c r="B7" s="47"/>
      <c r="C7" s="47"/>
      <c r="D7" s="47"/>
      <c r="E7" s="47"/>
      <c r="F7" s="47"/>
      <c r="G7" s="48"/>
      <c r="H7" s="48"/>
      <c r="I7" s="48"/>
      <c r="J7" s="48"/>
      <c r="K7" s="48"/>
      <c r="L7" s="49"/>
      <c r="M7" s="50"/>
    </row>
    <row r="8" spans="2:13" s="16" customFormat="1" ht="15.75" customHeight="1" x14ac:dyDescent="0.3">
      <c r="B8" s="106" t="s">
        <v>93</v>
      </c>
      <c r="C8" s="51"/>
      <c r="D8" s="47"/>
      <c r="E8" s="47"/>
      <c r="F8" s="363" t="s">
        <v>154</v>
      </c>
      <c r="G8" s="363"/>
      <c r="H8" s="363"/>
      <c r="I8" s="363"/>
      <c r="J8" s="48"/>
      <c r="K8" s="48"/>
      <c r="L8" s="49"/>
      <c r="M8" s="50"/>
    </row>
    <row r="9" spans="2:13" s="16" customFormat="1" ht="15.75" customHeight="1" x14ac:dyDescent="0.3">
      <c r="B9" s="53" t="s">
        <v>94</v>
      </c>
      <c r="C9" s="53"/>
      <c r="D9" s="47"/>
      <c r="E9" s="47"/>
      <c r="F9" s="363" t="s">
        <v>155</v>
      </c>
      <c r="G9" s="363"/>
      <c r="H9" s="363"/>
      <c r="I9" s="363"/>
      <c r="J9" s="48"/>
      <c r="K9" s="48"/>
      <c r="L9" s="49"/>
      <c r="M9" s="50"/>
    </row>
    <row r="10" spans="2:13" s="16" customFormat="1" ht="15.75" customHeight="1" x14ac:dyDescent="0.3">
      <c r="B10" s="51"/>
      <c r="C10" s="51"/>
      <c r="D10" s="47"/>
      <c r="E10" s="47"/>
      <c r="F10" s="54"/>
      <c r="G10" s="52"/>
      <c r="H10" s="48"/>
      <c r="I10" s="48"/>
      <c r="J10" s="48"/>
      <c r="K10" s="48"/>
      <c r="L10" s="49"/>
      <c r="M10" s="50"/>
    </row>
    <row r="11" spans="2:13" s="16" customFormat="1" ht="15.75" customHeight="1" x14ac:dyDescent="0.3">
      <c r="B11" s="53" t="s">
        <v>169</v>
      </c>
      <c r="C11" s="304"/>
      <c r="D11" s="278" t="s">
        <v>149</v>
      </c>
      <c r="E11" s="279" t="s">
        <v>150</v>
      </c>
      <c r="F11" s="333" t="s">
        <v>170</v>
      </c>
      <c r="G11" s="333"/>
      <c r="H11" s="333"/>
      <c r="I11" s="333"/>
      <c r="J11" s="305"/>
      <c r="K11" s="305"/>
      <c r="L11" s="49"/>
      <c r="M11" s="50"/>
    </row>
    <row r="12" spans="2:13" s="16" customFormat="1" ht="15.75" customHeight="1" x14ac:dyDescent="0.3">
      <c r="B12" s="55"/>
      <c r="C12" s="55"/>
      <c r="D12" s="47"/>
      <c r="E12" s="47"/>
      <c r="F12" s="47"/>
      <c r="G12" s="48"/>
      <c r="H12" s="48"/>
      <c r="I12" s="48"/>
      <c r="J12" s="48"/>
      <c r="K12" s="48"/>
      <c r="L12" s="49"/>
      <c r="M12" s="50"/>
    </row>
    <row r="13" spans="2:13" s="16" customFormat="1" ht="15.75" customHeight="1" x14ac:dyDescent="0.3">
      <c r="B13" s="53" t="s">
        <v>66</v>
      </c>
      <c r="C13" s="53"/>
      <c r="D13" s="47"/>
      <c r="E13" s="47"/>
      <c r="F13" s="306">
        <v>44470</v>
      </c>
      <c r="G13" s="48"/>
      <c r="H13" s="48"/>
      <c r="I13" s="48"/>
      <c r="J13" s="48"/>
      <c r="K13" s="48"/>
      <c r="L13" s="49"/>
      <c r="M13" s="50"/>
    </row>
    <row r="14" spans="2:13" s="16" customFormat="1" ht="15.75" customHeight="1" x14ac:dyDescent="0.3">
      <c r="B14" s="54" t="s">
        <v>67</v>
      </c>
      <c r="C14" s="54"/>
      <c r="D14" s="47"/>
      <c r="E14" s="47"/>
      <c r="F14" s="307">
        <v>0.375</v>
      </c>
      <c r="G14" s="48"/>
      <c r="H14" s="48"/>
      <c r="I14" s="48"/>
      <c r="J14" s="48"/>
      <c r="K14" s="48"/>
      <c r="L14" s="49"/>
      <c r="M14" s="50"/>
    </row>
    <row r="15" spans="2:13" s="16" customFormat="1" ht="7.5" customHeight="1" x14ac:dyDescent="0.3">
      <c r="B15" s="56"/>
      <c r="C15" s="56"/>
      <c r="D15" s="47"/>
      <c r="E15" s="47"/>
      <c r="F15" s="308"/>
      <c r="G15" s="48"/>
      <c r="H15" s="48"/>
      <c r="I15" s="48"/>
      <c r="J15" s="48"/>
      <c r="K15" s="48"/>
      <c r="L15" s="49"/>
      <c r="M15" s="50"/>
    </row>
    <row r="16" spans="2:13" s="16" customFormat="1" ht="15.75" customHeight="1" x14ac:dyDescent="0.3">
      <c r="B16" s="56" t="s">
        <v>95</v>
      </c>
      <c r="C16" s="56"/>
      <c r="D16" s="47"/>
      <c r="E16" s="47"/>
      <c r="F16" s="309">
        <v>18</v>
      </c>
      <c r="G16" s="48"/>
      <c r="H16" s="48"/>
      <c r="I16" s="48"/>
      <c r="J16" s="48"/>
      <c r="K16" s="48"/>
      <c r="L16" s="49"/>
      <c r="M16" s="50"/>
    </row>
    <row r="17" spans="2:13" s="16" customFormat="1" ht="15.75" customHeight="1" x14ac:dyDescent="0.3">
      <c r="B17" s="56" t="s">
        <v>96</v>
      </c>
      <c r="C17" s="56"/>
      <c r="D17" s="47"/>
      <c r="E17" s="47"/>
      <c r="F17" s="309">
        <v>19</v>
      </c>
      <c r="G17" s="48"/>
      <c r="H17" s="48"/>
      <c r="I17" s="48"/>
      <c r="J17" s="48"/>
      <c r="K17" s="48"/>
      <c r="L17" s="49"/>
      <c r="M17" s="50"/>
    </row>
    <row r="18" spans="2:13" s="16" customFormat="1" ht="15.75" customHeight="1" x14ac:dyDescent="0.3">
      <c r="B18" s="56" t="s">
        <v>97</v>
      </c>
      <c r="C18" s="56"/>
      <c r="D18" s="47"/>
      <c r="E18" s="47"/>
      <c r="F18" s="308">
        <f>(F16+F17)/2</f>
        <v>18.5</v>
      </c>
      <c r="G18" s="48"/>
      <c r="H18" s="48"/>
      <c r="I18" s="48"/>
      <c r="J18" s="48"/>
      <c r="K18" s="48"/>
      <c r="L18" s="49"/>
      <c r="M18" s="50"/>
    </row>
    <row r="19" spans="2:13" s="16" customFormat="1" ht="4.5" customHeight="1" x14ac:dyDescent="0.3">
      <c r="B19" s="56"/>
      <c r="C19" s="56"/>
      <c r="D19" s="47"/>
      <c r="E19" s="47"/>
      <c r="F19" s="57"/>
      <c r="G19" s="48"/>
      <c r="H19" s="48"/>
      <c r="I19" s="48"/>
      <c r="J19" s="48"/>
      <c r="K19" s="48"/>
      <c r="L19" s="49"/>
      <c r="M19" s="50"/>
    </row>
    <row r="20" spans="2:13" s="16" customFormat="1" ht="15.75" customHeight="1" x14ac:dyDescent="0.3">
      <c r="B20" s="56" t="s">
        <v>98</v>
      </c>
      <c r="C20" s="56"/>
      <c r="D20" s="47"/>
      <c r="E20" s="47"/>
      <c r="F20" s="303">
        <f>1+(0.0000115*(F18-F28))</f>
        <v>0.99998275000000003</v>
      </c>
      <c r="G20" s="48"/>
      <c r="H20" s="48"/>
      <c r="I20" s="48"/>
      <c r="J20" s="48"/>
      <c r="K20" s="48"/>
      <c r="L20" s="49"/>
      <c r="M20" s="50"/>
    </row>
    <row r="21" spans="2:13" s="16" customFormat="1" ht="4.5" customHeight="1" x14ac:dyDescent="0.3">
      <c r="B21" s="44"/>
      <c r="C21" s="44"/>
      <c r="D21" s="47"/>
      <c r="E21" s="47"/>
      <c r="F21" s="47"/>
      <c r="G21" s="48"/>
      <c r="H21" s="48"/>
      <c r="I21" s="48"/>
      <c r="J21" s="48"/>
      <c r="K21" s="48"/>
      <c r="L21" s="49"/>
      <c r="M21" s="50"/>
    </row>
    <row r="22" spans="2:13" s="4" customFormat="1" ht="14.25" customHeight="1" x14ac:dyDescent="0.3">
      <c r="B22" s="58" t="s">
        <v>99</v>
      </c>
      <c r="C22" s="58"/>
      <c r="D22" s="275" t="s">
        <v>122</v>
      </c>
      <c r="E22" s="59"/>
      <c r="F22" s="275"/>
      <c r="G22" s="60"/>
      <c r="H22" s="59"/>
      <c r="I22" s="60"/>
      <c r="J22" s="60"/>
      <c r="K22" s="60"/>
      <c r="L22" s="61"/>
      <c r="M22" s="62"/>
    </row>
    <row r="23" spans="2:13" s="16" customFormat="1" ht="7.5" customHeight="1" x14ac:dyDescent="0.3">
      <c r="B23" s="286"/>
      <c r="C23" s="287"/>
      <c r="D23" s="288"/>
      <c r="E23" s="288"/>
      <c r="F23" s="288"/>
      <c r="G23" s="289"/>
      <c r="H23" s="289"/>
      <c r="I23" s="289"/>
      <c r="J23" s="289"/>
      <c r="K23" s="289"/>
      <c r="L23" s="290"/>
      <c r="M23" s="291"/>
    </row>
    <row r="24" spans="2:13" s="16" customFormat="1" ht="7.5" customHeight="1" x14ac:dyDescent="0.3">
      <c r="B24" s="47"/>
      <c r="C24" s="47"/>
      <c r="D24" s="47"/>
      <c r="E24" s="47"/>
      <c r="F24" s="47"/>
      <c r="G24" s="48"/>
      <c r="H24" s="48"/>
      <c r="I24" s="48"/>
      <c r="J24" s="48"/>
      <c r="K24" s="48"/>
      <c r="L24" s="49"/>
      <c r="M24" s="50"/>
    </row>
    <row r="25" spans="2:13" s="16" customFormat="1" ht="15.75" customHeight="1" x14ac:dyDescent="0.3">
      <c r="B25" s="107" t="s">
        <v>130</v>
      </c>
      <c r="C25" s="63"/>
      <c r="D25" s="64"/>
      <c r="E25" s="64"/>
      <c r="F25" s="65"/>
      <c r="G25" s="48"/>
      <c r="H25" s="48"/>
      <c r="I25" s="48"/>
      <c r="J25" s="48"/>
      <c r="K25" s="48"/>
      <c r="L25" s="49"/>
      <c r="M25" s="50"/>
    </row>
    <row r="26" spans="2:13" s="16" customFormat="1" ht="15.75" customHeight="1" x14ac:dyDescent="0.3">
      <c r="B26" s="56" t="s">
        <v>100</v>
      </c>
      <c r="C26" s="56"/>
      <c r="D26" s="55"/>
      <c r="E26" s="55"/>
      <c r="F26" s="66" t="s">
        <v>101</v>
      </c>
      <c r="G26" s="48"/>
      <c r="H26" s="48"/>
      <c r="I26" s="48"/>
      <c r="J26" s="48"/>
      <c r="K26" s="48"/>
      <c r="L26" s="49"/>
      <c r="M26" s="50"/>
    </row>
    <row r="27" spans="2:13" s="16" customFormat="1" ht="15.75" customHeight="1" x14ac:dyDescent="0.3">
      <c r="B27" s="56" t="s">
        <v>70</v>
      </c>
      <c r="C27" s="56"/>
      <c r="D27" s="67"/>
      <c r="E27" s="67"/>
      <c r="F27" s="68">
        <v>50</v>
      </c>
      <c r="G27" s="48"/>
      <c r="H27" s="48"/>
      <c r="I27" s="48"/>
      <c r="J27" s="48"/>
      <c r="K27" s="48"/>
      <c r="L27" s="49"/>
      <c r="M27" s="50"/>
    </row>
    <row r="28" spans="2:13" s="16" customFormat="1" ht="15.75" customHeight="1" x14ac:dyDescent="0.3">
      <c r="B28" s="56" t="s">
        <v>102</v>
      </c>
      <c r="C28" s="56"/>
      <c r="D28" s="69"/>
      <c r="E28" s="69"/>
      <c r="F28" s="70">
        <v>20</v>
      </c>
      <c r="G28" s="48"/>
      <c r="H28" s="47"/>
      <c r="I28" s="48"/>
      <c r="J28" s="48"/>
      <c r="K28" s="48"/>
      <c r="L28" s="49"/>
      <c r="M28" s="50"/>
    </row>
    <row r="29" spans="2:13" s="16" customFormat="1" ht="15.75" customHeight="1" x14ac:dyDescent="0.3">
      <c r="B29" s="56" t="s">
        <v>103</v>
      </c>
      <c r="C29" s="56"/>
      <c r="D29" s="67"/>
      <c r="E29" s="67"/>
      <c r="F29" s="71">
        <v>50</v>
      </c>
      <c r="G29" s="48"/>
      <c r="H29" s="48"/>
      <c r="I29" s="48"/>
      <c r="J29" s="48"/>
      <c r="K29" s="48"/>
      <c r="L29" s="49"/>
      <c r="M29" s="50"/>
    </row>
    <row r="30" spans="2:13" s="16" customFormat="1" ht="7.5" customHeight="1" x14ac:dyDescent="0.3">
      <c r="B30" s="287"/>
      <c r="C30" s="287"/>
      <c r="D30" s="288"/>
      <c r="E30" s="288"/>
      <c r="F30" s="288"/>
      <c r="G30" s="289"/>
      <c r="H30" s="289"/>
      <c r="I30" s="289"/>
      <c r="J30" s="289"/>
      <c r="K30" s="289"/>
      <c r="L30" s="290"/>
      <c r="M30" s="291"/>
    </row>
    <row r="31" spans="2:13" s="16" customFormat="1" ht="7.5" customHeight="1" x14ac:dyDescent="0.3">
      <c r="B31" s="47"/>
      <c r="C31" s="47"/>
      <c r="D31" s="47"/>
      <c r="E31" s="47"/>
      <c r="F31" s="47"/>
      <c r="G31" s="48"/>
      <c r="H31" s="48"/>
      <c r="I31" s="48"/>
      <c r="J31" s="48"/>
      <c r="K31" s="48"/>
      <c r="L31" s="49"/>
      <c r="M31" s="50"/>
    </row>
    <row r="32" spans="2:13" s="16" customFormat="1" ht="18" customHeight="1" x14ac:dyDescent="0.3">
      <c r="B32" s="73" t="s">
        <v>131</v>
      </c>
      <c r="C32" s="72"/>
      <c r="D32" s="73"/>
      <c r="E32" s="73"/>
      <c r="F32" s="56"/>
      <c r="G32" s="74"/>
      <c r="H32" s="74"/>
      <c r="I32" s="48"/>
      <c r="J32" s="47"/>
      <c r="K32" s="48"/>
      <c r="L32" s="49"/>
      <c r="M32" s="50"/>
    </row>
    <row r="33" spans="2:13" s="16" customFormat="1" ht="14.25" customHeight="1" x14ac:dyDescent="0.3">
      <c r="B33" s="56" t="s">
        <v>104</v>
      </c>
      <c r="C33" s="56"/>
      <c r="D33" s="56"/>
      <c r="E33" s="56"/>
      <c r="F33" s="292">
        <v>7</v>
      </c>
      <c r="G33" s="364" t="s">
        <v>105</v>
      </c>
      <c r="H33" s="364"/>
      <c r="I33" s="285">
        <f>F33*F27</f>
        <v>350</v>
      </c>
      <c r="J33" s="48"/>
      <c r="K33" s="48"/>
      <c r="L33" s="49"/>
      <c r="M33" s="50"/>
    </row>
    <row r="34" spans="2:13" s="16" customFormat="1" ht="14.25" customHeight="1" x14ac:dyDescent="0.3">
      <c r="B34" s="56" t="s">
        <v>106</v>
      </c>
      <c r="C34" s="56"/>
      <c r="D34" s="56"/>
      <c r="E34" s="56"/>
      <c r="F34" s="75">
        <v>48.9</v>
      </c>
      <c r="G34" s="76"/>
      <c r="H34" s="77"/>
      <c r="I34" s="77"/>
      <c r="J34" s="48"/>
      <c r="K34" s="48"/>
      <c r="L34" s="49"/>
      <c r="M34" s="50"/>
    </row>
    <row r="35" spans="2:13" s="16" customFormat="1" ht="14.25" customHeight="1" x14ac:dyDescent="0.3">
      <c r="B35" s="56" t="s">
        <v>107</v>
      </c>
      <c r="C35" s="56"/>
      <c r="D35" s="56"/>
      <c r="E35" s="56"/>
      <c r="F35" s="78">
        <f>(F33*F27)+F34</f>
        <v>398.9</v>
      </c>
      <c r="G35" s="79"/>
      <c r="H35" s="77"/>
      <c r="I35" s="77"/>
      <c r="J35" s="48"/>
      <c r="K35" s="48"/>
      <c r="L35" s="49"/>
      <c r="M35" s="50"/>
    </row>
    <row r="36" spans="2:13" s="16" customFormat="1" ht="14.25" customHeight="1" x14ac:dyDescent="0.3">
      <c r="B36" s="63"/>
      <c r="C36" s="63"/>
      <c r="D36" s="63"/>
      <c r="E36" s="63"/>
      <c r="F36" s="78"/>
      <c r="G36" s="79"/>
      <c r="H36" s="77"/>
      <c r="I36" s="77"/>
      <c r="J36" s="48"/>
      <c r="K36" s="48"/>
      <c r="L36" s="49"/>
      <c r="M36" s="50"/>
    </row>
    <row r="37" spans="2:13" s="16" customFormat="1" ht="14.25" customHeight="1" x14ac:dyDescent="0.3">
      <c r="B37" s="56" t="s">
        <v>108</v>
      </c>
      <c r="C37" s="56"/>
      <c r="D37" s="56"/>
      <c r="E37" s="56"/>
      <c r="F37" s="292">
        <v>7</v>
      </c>
      <c r="G37" s="364" t="s">
        <v>105</v>
      </c>
      <c r="H37" s="364"/>
      <c r="I37" s="285">
        <f>F37*F27</f>
        <v>350</v>
      </c>
      <c r="J37" s="48"/>
      <c r="K37" s="48"/>
      <c r="L37" s="49"/>
      <c r="M37" s="50"/>
    </row>
    <row r="38" spans="2:13" s="16" customFormat="1" ht="14.25" customHeight="1" x14ac:dyDescent="0.3">
      <c r="B38" s="56" t="s">
        <v>109</v>
      </c>
      <c r="C38" s="56"/>
      <c r="D38" s="56"/>
      <c r="E38" s="56"/>
      <c r="F38" s="75">
        <v>48.88</v>
      </c>
      <c r="G38" s="80"/>
      <c r="H38" s="81"/>
      <c r="I38" s="48"/>
      <c r="J38" s="48"/>
      <c r="K38" s="48"/>
      <c r="L38" s="49"/>
      <c r="M38" s="50"/>
    </row>
    <row r="39" spans="2:13" s="16" customFormat="1" ht="14.25" customHeight="1" x14ac:dyDescent="0.3">
      <c r="B39" s="56" t="s">
        <v>110</v>
      </c>
      <c r="C39" s="56"/>
      <c r="D39" s="56"/>
      <c r="E39" s="56"/>
      <c r="F39" s="78">
        <f>(F37*F27)+F38</f>
        <v>398.88</v>
      </c>
      <c r="G39" s="82"/>
      <c r="H39" s="81"/>
      <c r="I39" s="48"/>
      <c r="J39" s="48"/>
      <c r="K39" s="48"/>
      <c r="L39" s="49"/>
      <c r="M39" s="50"/>
    </row>
    <row r="40" spans="2:13" s="16" customFormat="1" ht="7.5" customHeight="1" x14ac:dyDescent="0.3">
      <c r="B40" s="56"/>
      <c r="C40" s="56"/>
      <c r="D40" s="56"/>
      <c r="E40" s="56"/>
      <c r="F40" s="83"/>
      <c r="G40" s="82"/>
      <c r="H40" s="81"/>
      <c r="I40" s="48"/>
      <c r="J40" s="48"/>
      <c r="K40" s="48"/>
      <c r="L40" s="49"/>
      <c r="M40" s="50"/>
    </row>
    <row r="41" spans="2:13" s="16" customFormat="1" ht="17.25" customHeight="1" x14ac:dyDescent="0.3">
      <c r="B41" s="84" t="s">
        <v>111</v>
      </c>
      <c r="C41" s="84"/>
      <c r="D41" s="84"/>
      <c r="E41" s="84"/>
      <c r="F41" s="85">
        <f>ABS(F39-F35)*100</f>
        <v>1.999999999998181</v>
      </c>
      <c r="G41" s="86"/>
      <c r="H41" s="74"/>
      <c r="I41" s="48"/>
      <c r="J41" s="48"/>
      <c r="K41" s="48"/>
      <c r="L41" s="49"/>
      <c r="M41" s="50"/>
    </row>
    <row r="42" spans="2:13" s="16" customFormat="1" ht="14.25" customHeight="1" x14ac:dyDescent="0.3">
      <c r="B42" s="84" t="s">
        <v>117</v>
      </c>
      <c r="C42" s="84"/>
      <c r="D42" s="84"/>
      <c r="E42" s="84"/>
      <c r="F42" s="87">
        <f>F33+1</f>
        <v>8</v>
      </c>
      <c r="G42" s="88"/>
      <c r="H42" s="74"/>
      <c r="I42" s="87"/>
      <c r="J42" s="48"/>
      <c r="K42" s="48"/>
      <c r="L42" s="49"/>
      <c r="M42" s="50"/>
    </row>
    <row r="43" spans="2:13" s="16" customFormat="1" ht="14.25" customHeight="1" x14ac:dyDescent="0.3">
      <c r="B43" s="84"/>
      <c r="C43" s="84"/>
      <c r="D43" s="84"/>
      <c r="E43" s="84"/>
      <c r="F43" s="89"/>
      <c r="G43" s="88"/>
      <c r="H43" s="74"/>
      <c r="I43" s="48"/>
      <c r="J43" s="48"/>
      <c r="K43" s="48"/>
      <c r="L43" s="49"/>
      <c r="M43" s="50"/>
    </row>
    <row r="44" spans="2:13" s="16" customFormat="1" ht="14.25" customHeight="1" x14ac:dyDescent="0.3">
      <c r="B44" s="90" t="s">
        <v>112</v>
      </c>
      <c r="C44" s="90"/>
      <c r="D44" s="90"/>
      <c r="E44" s="90"/>
      <c r="F44" s="91">
        <f>IF(F41="große Messdifferenz!",,(F35+F39)/2)</f>
        <v>398.89</v>
      </c>
      <c r="G44" s="92"/>
      <c r="H44" s="81"/>
      <c r="I44" s="48"/>
      <c r="J44" s="48"/>
      <c r="K44" s="48"/>
      <c r="L44" s="49"/>
      <c r="M44" s="50"/>
    </row>
    <row r="45" spans="2:13" s="16" customFormat="1" ht="14.25" customHeight="1" x14ac:dyDescent="0.3">
      <c r="B45" s="90" t="s">
        <v>113</v>
      </c>
      <c r="C45" s="90"/>
      <c r="D45" s="90"/>
      <c r="E45" s="90"/>
      <c r="F45" s="87">
        <f>(F47-F44)*100</f>
        <v>-0.68808524999894871</v>
      </c>
      <c r="G45" s="93"/>
      <c r="H45" s="81"/>
      <c r="I45" s="48"/>
      <c r="J45" s="48"/>
      <c r="K45" s="48"/>
      <c r="L45" s="49"/>
      <c r="M45" s="50"/>
    </row>
    <row r="46" spans="2:13" s="16" customFormat="1" ht="14.25" customHeight="1" x14ac:dyDescent="0.3">
      <c r="B46" s="47"/>
      <c r="C46" s="47"/>
      <c r="D46" s="47"/>
      <c r="E46" s="47"/>
      <c r="F46" s="94"/>
      <c r="G46" s="48"/>
      <c r="H46" s="48"/>
      <c r="I46" s="48"/>
      <c r="J46" s="48"/>
      <c r="K46" s="48"/>
      <c r="L46" s="49"/>
      <c r="M46" s="50"/>
    </row>
    <row r="47" spans="2:13" s="16" customFormat="1" ht="18.75" customHeight="1" x14ac:dyDescent="0.3">
      <c r="B47" s="293" t="s">
        <v>114</v>
      </c>
      <c r="C47" s="293"/>
      <c r="D47" s="293"/>
      <c r="E47" s="293"/>
      <c r="F47" s="296">
        <f>F20*F44</f>
        <v>398.8831191475</v>
      </c>
      <c r="G47" s="95">
        <f>IF(F51&lt;&gt;0,"Eichstrecke ungerundet",)</f>
        <v>0</v>
      </c>
      <c r="H47" s="48"/>
      <c r="I47" s="48"/>
      <c r="J47" s="48"/>
      <c r="K47" s="48"/>
      <c r="L47" s="49"/>
      <c r="M47" s="50"/>
    </row>
    <row r="48" spans="2:13" s="16" customFormat="1" ht="14.25" customHeight="1" x14ac:dyDescent="0.3">
      <c r="B48" s="47"/>
      <c r="C48" s="47"/>
      <c r="D48" s="47"/>
      <c r="E48" s="47"/>
      <c r="F48" s="47"/>
      <c r="G48" s="48"/>
      <c r="H48" s="48"/>
      <c r="I48" s="48"/>
      <c r="J48" s="48"/>
      <c r="K48" s="48"/>
      <c r="L48" s="49"/>
      <c r="M48" s="50"/>
    </row>
    <row r="49" spans="2:13" s="16" customFormat="1" ht="14.25" customHeight="1" x14ac:dyDescent="0.3">
      <c r="B49" s="90" t="s">
        <v>115</v>
      </c>
      <c r="C49" s="90"/>
      <c r="D49" s="96"/>
      <c r="E49" s="96"/>
      <c r="F49" s="295"/>
      <c r="G49" s="44"/>
      <c r="H49" s="47"/>
      <c r="I49" s="48"/>
      <c r="J49" s="48"/>
      <c r="K49" s="48"/>
      <c r="L49" s="49"/>
      <c r="M49" s="50"/>
    </row>
    <row r="50" spans="2:13" s="16" customFormat="1" ht="14.25" customHeight="1" x14ac:dyDescent="0.3">
      <c r="B50" s="97"/>
      <c r="C50" s="97"/>
      <c r="D50" s="97"/>
      <c r="E50" s="97"/>
      <c r="F50" s="98"/>
      <c r="G50" s="98"/>
      <c r="H50" s="48"/>
      <c r="I50" s="48"/>
      <c r="J50" s="48"/>
      <c r="K50" s="48"/>
      <c r="L50" s="49"/>
      <c r="M50" s="50"/>
    </row>
    <row r="51" spans="2:13" s="16" customFormat="1" ht="18.75" customHeight="1" x14ac:dyDescent="0.3">
      <c r="B51" s="298" t="s">
        <v>116</v>
      </c>
      <c r="C51" s="294"/>
      <c r="D51" s="294"/>
      <c r="E51" s="294"/>
      <c r="F51" s="297">
        <f>IF(F49&lt;&gt;0,F47+F49,)</f>
        <v>0</v>
      </c>
      <c r="G51" s="99" t="str">
        <f>IF(F49&lt;&gt;0,,"optional")</f>
        <v>optional</v>
      </c>
      <c r="H51" s="48"/>
      <c r="I51" s="48"/>
      <c r="J51" s="48"/>
      <c r="K51" s="48"/>
      <c r="L51" s="49"/>
      <c r="M51" s="50"/>
    </row>
    <row r="52" spans="2:13" s="16" customFormat="1" ht="14.25" customHeight="1" x14ac:dyDescent="0.3">
      <c r="B52" s="47"/>
      <c r="C52" s="47"/>
      <c r="D52" s="47"/>
      <c r="E52" s="47"/>
      <c r="F52" s="47"/>
      <c r="G52" s="48"/>
      <c r="H52" s="48"/>
      <c r="I52" s="48"/>
      <c r="J52" s="48"/>
      <c r="K52" s="48"/>
      <c r="L52" s="49"/>
      <c r="M52" s="50"/>
    </row>
    <row r="53" spans="2:13" s="16" customFormat="1" ht="14.25" customHeight="1" x14ac:dyDescent="0.3">
      <c r="B53" s="100"/>
      <c r="C53" s="100"/>
      <c r="D53" s="100"/>
      <c r="E53" s="100"/>
      <c r="F53" s="100"/>
      <c r="G53" s="101"/>
      <c r="H53" s="101"/>
      <c r="I53" s="101"/>
      <c r="J53" s="101"/>
      <c r="K53" s="101"/>
      <c r="L53" s="102"/>
      <c r="M53" s="103"/>
    </row>
    <row r="54" spans="2:13" s="16" customFormat="1" ht="14.25" customHeight="1" x14ac:dyDescent="0.3">
      <c r="B54" s="100"/>
      <c r="C54" s="100"/>
      <c r="D54" s="104"/>
      <c r="E54" s="302"/>
      <c r="F54" s="100"/>
      <c r="G54" s="101"/>
      <c r="H54" s="101"/>
      <c r="I54" s="101"/>
      <c r="J54" s="101"/>
      <c r="K54" s="101"/>
      <c r="L54" s="102"/>
      <c r="M54" s="103"/>
    </row>
    <row r="55" spans="2:13" s="16" customFormat="1" ht="14.25" customHeight="1" x14ac:dyDescent="0.3">
      <c r="B55" s="105"/>
      <c r="C55" s="105"/>
      <c r="D55" s="100"/>
      <c r="E55" s="100"/>
      <c r="F55" s="100"/>
      <c r="G55" s="101"/>
      <c r="H55" s="101"/>
      <c r="I55" s="101"/>
      <c r="J55" s="101"/>
      <c r="K55" s="101"/>
      <c r="L55" s="102"/>
      <c r="M55" s="103"/>
    </row>
    <row r="56" spans="2:13" s="16" customFormat="1" ht="14.25" customHeight="1" x14ac:dyDescent="0.3">
      <c r="B56" s="100"/>
      <c r="C56" s="100"/>
      <c r="D56" s="100"/>
      <c r="E56" s="100"/>
      <c r="F56" s="100"/>
      <c r="G56" s="101"/>
      <c r="H56" s="101"/>
      <c r="I56" s="101"/>
      <c r="J56" s="101"/>
      <c r="K56" s="101"/>
      <c r="L56" s="102"/>
      <c r="M56" s="103"/>
    </row>
    <row r="57" spans="2:13" s="16" customFormat="1" ht="14.25" customHeight="1" x14ac:dyDescent="0.3">
      <c r="B57" s="100"/>
      <c r="C57" s="100"/>
      <c r="D57" s="100"/>
      <c r="E57" s="100"/>
      <c r="F57" s="100"/>
      <c r="G57" s="101"/>
      <c r="H57" s="101"/>
      <c r="I57" s="101"/>
      <c r="J57" s="101"/>
      <c r="K57" s="101"/>
      <c r="L57" s="102"/>
      <c r="M57" s="103"/>
    </row>
    <row r="58" spans="2:13" s="16" customFormat="1" ht="14.25" customHeight="1" x14ac:dyDescent="0.3">
      <c r="B58" s="100"/>
      <c r="C58" s="100"/>
      <c r="D58" s="100"/>
      <c r="E58" s="100"/>
      <c r="F58" s="100"/>
      <c r="G58" s="101"/>
      <c r="H58" s="101"/>
      <c r="I58" s="101"/>
      <c r="J58" s="101"/>
      <c r="K58" s="101"/>
      <c r="L58" s="102"/>
      <c r="M58" s="103"/>
    </row>
    <row r="59" spans="2:13" s="16" customFormat="1" ht="14.25" customHeight="1" x14ac:dyDescent="0.3">
      <c r="B59" s="100"/>
      <c r="C59" s="100"/>
      <c r="D59" s="100"/>
      <c r="E59" s="100"/>
      <c r="F59" s="100"/>
      <c r="G59" s="101"/>
      <c r="H59" s="101"/>
      <c r="I59" s="101"/>
      <c r="J59" s="101"/>
      <c r="K59" s="101"/>
      <c r="L59" s="102"/>
      <c r="M59" s="103"/>
    </row>
    <row r="60" spans="2:13" s="16" customFormat="1" ht="14.25" customHeight="1" x14ac:dyDescent="0.3">
      <c r="B60" s="100"/>
      <c r="C60" s="100"/>
      <c r="D60" s="100"/>
      <c r="E60" s="100"/>
      <c r="F60" s="100"/>
      <c r="G60" s="101"/>
      <c r="H60" s="101"/>
      <c r="I60" s="101"/>
      <c r="J60" s="101"/>
      <c r="K60" s="101"/>
      <c r="L60" s="102"/>
      <c r="M60" s="103"/>
    </row>
    <row r="61" spans="2:13" s="16" customFormat="1" ht="14.25" customHeight="1" x14ac:dyDescent="0.3">
      <c r="B61" s="100"/>
      <c r="C61" s="100"/>
      <c r="D61" s="100"/>
      <c r="E61" s="100"/>
      <c r="F61" s="100"/>
      <c r="G61" s="101"/>
      <c r="H61" s="101"/>
      <c r="I61" s="101"/>
      <c r="J61" s="101"/>
      <c r="K61" s="101"/>
      <c r="L61" s="102"/>
      <c r="M61" s="103"/>
    </row>
    <row r="62" spans="2:13" s="16" customFormat="1" ht="14.25" customHeight="1" x14ac:dyDescent="0.3">
      <c r="B62" s="15"/>
      <c r="C62" s="15"/>
      <c r="D62" s="15"/>
      <c r="E62" s="15"/>
      <c r="F62" s="15"/>
      <c r="G62" s="17"/>
      <c r="H62" s="17"/>
      <c r="I62" s="17"/>
      <c r="J62" s="17"/>
      <c r="K62" s="17"/>
      <c r="L62" s="18"/>
      <c r="M62" s="19"/>
    </row>
    <row r="63" spans="2:13" s="16" customFormat="1" ht="14.25" customHeight="1" x14ac:dyDescent="0.3">
      <c r="B63" s="15"/>
      <c r="C63" s="15"/>
      <c r="D63" s="15"/>
      <c r="E63" s="15"/>
      <c r="F63" s="15"/>
      <c r="G63" s="17"/>
      <c r="H63" s="15"/>
      <c r="I63" s="17"/>
      <c r="J63" s="17"/>
      <c r="K63" s="17"/>
      <c r="L63" s="18"/>
      <c r="M63" s="19"/>
    </row>
    <row r="64" spans="2:13" s="16" customFormat="1" ht="14.25" customHeight="1" x14ac:dyDescent="0.3">
      <c r="B64" s="15"/>
      <c r="C64" s="15"/>
      <c r="D64" s="15"/>
      <c r="E64" s="15"/>
      <c r="F64" s="15"/>
      <c r="G64" s="17"/>
      <c r="H64" s="17"/>
      <c r="I64" s="17"/>
      <c r="J64" s="17"/>
      <c r="K64" s="17"/>
      <c r="L64" s="18"/>
      <c r="M64" s="19"/>
    </row>
    <row r="65" spans="2:13" s="16" customFormat="1" ht="14.25" customHeight="1" x14ac:dyDescent="0.3">
      <c r="B65" s="15"/>
      <c r="C65" s="15"/>
      <c r="D65" s="15"/>
      <c r="E65" s="15"/>
      <c r="F65" s="15"/>
      <c r="G65" s="17"/>
      <c r="H65" s="17"/>
      <c r="I65" s="17"/>
      <c r="J65" s="17"/>
      <c r="K65" s="17"/>
      <c r="L65" s="18"/>
      <c r="M65" s="19"/>
    </row>
    <row r="66" spans="2:13" s="16" customFormat="1" ht="14.25" customHeight="1" x14ac:dyDescent="0.3">
      <c r="B66" s="15"/>
      <c r="C66" s="15"/>
      <c r="D66" s="15"/>
      <c r="E66" s="15"/>
      <c r="F66" s="15"/>
      <c r="G66" s="17"/>
      <c r="H66" s="17"/>
      <c r="I66" s="17"/>
      <c r="J66" s="17"/>
      <c r="K66" s="17"/>
      <c r="L66" s="18"/>
      <c r="M66" s="19"/>
    </row>
    <row r="67" spans="2:13" s="16" customFormat="1" ht="14.25" customHeight="1" x14ac:dyDescent="0.3">
      <c r="B67" s="15"/>
      <c r="C67" s="15"/>
      <c r="D67" s="15"/>
      <c r="E67" s="15"/>
      <c r="F67" s="15"/>
      <c r="G67" s="17"/>
      <c r="H67" s="17"/>
      <c r="I67" s="17"/>
      <c r="J67" s="17"/>
      <c r="K67" s="17"/>
      <c r="L67" s="18"/>
      <c r="M67" s="19"/>
    </row>
    <row r="68" spans="2:13" s="16" customFormat="1" ht="14.25" customHeight="1" x14ac:dyDescent="0.3">
      <c r="B68" s="15"/>
      <c r="C68" s="15"/>
      <c r="D68" s="15"/>
      <c r="E68" s="15"/>
      <c r="F68" s="15"/>
      <c r="G68" s="17"/>
      <c r="H68" s="15"/>
      <c r="I68" s="17"/>
      <c r="J68" s="17"/>
      <c r="K68" s="17"/>
      <c r="L68" s="18"/>
      <c r="M68" s="19"/>
    </row>
    <row r="69" spans="2:13" s="16" customFormat="1" ht="14.25" customHeight="1" x14ac:dyDescent="0.3">
      <c r="B69" s="15"/>
      <c r="C69" s="15"/>
      <c r="D69" s="15"/>
      <c r="E69" s="15"/>
      <c r="F69" s="15"/>
      <c r="G69" s="17"/>
      <c r="H69" s="17"/>
      <c r="I69" s="17"/>
      <c r="J69" s="17"/>
      <c r="K69" s="17"/>
      <c r="L69" s="18"/>
      <c r="M69" s="19"/>
    </row>
    <row r="70" spans="2:13" s="16" customFormat="1" ht="14.25" customHeight="1" x14ac:dyDescent="0.3">
      <c r="B70" s="15"/>
      <c r="C70" s="15"/>
      <c r="D70" s="15"/>
      <c r="E70" s="15"/>
      <c r="F70" s="15"/>
      <c r="G70" s="17"/>
      <c r="H70" s="17"/>
      <c r="I70" s="17"/>
      <c r="J70" s="17"/>
      <c r="K70" s="17"/>
      <c r="L70" s="18"/>
      <c r="M70" s="19"/>
    </row>
    <row r="71" spans="2:13" s="16" customFormat="1" ht="14.25" customHeight="1" x14ac:dyDescent="0.3">
      <c r="B71" s="15"/>
      <c r="C71" s="15"/>
      <c r="D71" s="15"/>
      <c r="E71" s="15"/>
      <c r="F71" s="15"/>
      <c r="G71" s="17"/>
      <c r="H71" s="17"/>
      <c r="I71" s="17"/>
      <c r="J71" s="17"/>
      <c r="K71" s="17"/>
      <c r="L71" s="18"/>
      <c r="M71" s="19"/>
    </row>
    <row r="72" spans="2:13" s="16" customFormat="1" ht="14.25" customHeight="1" x14ac:dyDescent="0.3">
      <c r="B72" s="15"/>
      <c r="C72" s="15"/>
      <c r="D72" s="15"/>
      <c r="E72" s="15"/>
      <c r="F72" s="15"/>
      <c r="G72" s="17"/>
      <c r="H72" s="17"/>
      <c r="I72" s="17"/>
      <c r="J72" s="17"/>
      <c r="K72" s="17"/>
      <c r="L72" s="18"/>
      <c r="M72" s="267"/>
    </row>
    <row r="73" spans="2:13" s="16" customFormat="1" ht="14.25" customHeight="1" x14ac:dyDescent="0.3">
      <c r="B73" s="15"/>
      <c r="C73" s="15"/>
      <c r="D73" s="15"/>
      <c r="E73" s="15"/>
      <c r="F73" s="15"/>
      <c r="G73" s="17"/>
      <c r="H73" s="17"/>
      <c r="I73" s="17"/>
      <c r="J73" s="17"/>
      <c r="K73" s="17"/>
      <c r="L73" s="18"/>
      <c r="M73" s="21">
        <v>6</v>
      </c>
    </row>
    <row r="74" spans="2:13" s="7" customFormat="1" hidden="1" x14ac:dyDescent="0.3">
      <c r="G74" s="1"/>
      <c r="H74" s="1"/>
      <c r="I74" s="8"/>
      <c r="J74" s="1"/>
      <c r="K74" s="9"/>
    </row>
    <row r="80" spans="2:13" hidden="1" x14ac:dyDescent="0.3">
      <c r="M80" s="266"/>
    </row>
    <row r="81" x14ac:dyDescent="0.3"/>
  </sheetData>
  <sheetProtection sheet="1" objects="1" scenarios="1" formatCells="0" formatColumns="0" formatRows="0"/>
  <mergeCells count="5">
    <mergeCell ref="F9:I9"/>
    <mergeCell ref="F8:I8"/>
    <mergeCell ref="G33:H33"/>
    <mergeCell ref="G37:H37"/>
    <mergeCell ref="F11:I11"/>
  </mergeCells>
  <dataValidations count="2">
    <dataValidation type="list" allowBlank="1" showInputMessage="1" showErrorMessage="1" promptTitle="Akkreditierung" prompt="Wähle die Akkreditierung aus" sqref="D11" xr:uid="{17B8B7F6-74A7-4EDC-BBD3-01A480B26306}">
      <formula1>"DLV,WA/AIMS-DLV"</formula1>
    </dataValidation>
    <dataValidation type="list" allowBlank="1" showInputMessage="1" showErrorMessage="1" promptTitle="Graduierung" prompt="Wähle die Graduierung aus" sqref="E11" xr:uid="{BAD410F6-4BAC-44ED-9FB9-E87248A5C614}">
      <formula1>"[C-Grad],[B-Grad],[A-Grad],[D-Grad]"</formula1>
    </dataValidation>
  </dataValidations>
  <pageMargins left="0.78740157480314965" right="0.39370078740157483" top="0.39370078740157483" bottom="0.55118110236220474" header="0.31496062992125984" footer="0.31496062992125984"/>
  <pageSetup paperSize="9" scale="65" fitToHeight="0" orientation="portrait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1">
    <pageSetUpPr fitToPage="1"/>
  </sheetPr>
  <dimension ref="A1:F49"/>
  <sheetViews>
    <sheetView view="pageLayout" zoomScaleNormal="100" workbookViewId="0">
      <selection activeCell="A3" sqref="A3"/>
    </sheetView>
  </sheetViews>
  <sheetFormatPr baseColWidth="10" defaultColWidth="11.453125" defaultRowHeight="13" x14ac:dyDescent="0.3"/>
  <cols>
    <col min="1" max="1" width="10.453125" style="181" bestFit="1" customWidth="1"/>
    <col min="2" max="3" width="14.54296875" style="181" bestFit="1" customWidth="1"/>
    <col min="4" max="4" width="29" style="182" customWidth="1"/>
    <col min="5" max="5" width="43.08984375" style="182" customWidth="1"/>
    <col min="6" max="16384" width="11.453125" style="180"/>
  </cols>
  <sheetData>
    <row r="1" spans="1:6" s="325" customFormat="1" ht="13.5" thickBot="1" x14ac:dyDescent="0.35">
      <c r="A1" s="326">
        <v>1</v>
      </c>
      <c r="B1" s="324" t="s">
        <v>190</v>
      </c>
      <c r="C1" s="177"/>
      <c r="D1" s="178"/>
      <c r="E1" s="178"/>
    </row>
    <row r="2" spans="1:6" x14ac:dyDescent="0.3">
      <c r="A2" s="177" t="s">
        <v>58</v>
      </c>
      <c r="B2" s="177" t="s">
        <v>59</v>
      </c>
      <c r="C2" s="177" t="s">
        <v>60</v>
      </c>
      <c r="D2" s="178" t="s">
        <v>61</v>
      </c>
      <c r="E2" s="178" t="s">
        <v>62</v>
      </c>
      <c r="F2" s="179"/>
    </row>
    <row r="4" spans="1:6" x14ac:dyDescent="0.3">
      <c r="D4" s="180"/>
      <c r="E4" s="180"/>
    </row>
    <row r="5" spans="1:6" x14ac:dyDescent="0.3">
      <c r="E5" s="180"/>
    </row>
    <row r="6" spans="1:6" x14ac:dyDescent="0.3">
      <c r="F6" s="179"/>
    </row>
    <row r="7" spans="1:6" x14ac:dyDescent="0.3">
      <c r="F7" s="179"/>
    </row>
    <row r="8" spans="1:6" x14ac:dyDescent="0.3">
      <c r="F8" s="179"/>
    </row>
    <row r="9" spans="1:6" x14ac:dyDescent="0.3">
      <c r="F9" s="179"/>
    </row>
    <row r="10" spans="1:6" x14ac:dyDescent="0.3">
      <c r="D10" s="180"/>
      <c r="E10" s="180"/>
    </row>
    <row r="11" spans="1:6" x14ac:dyDescent="0.3">
      <c r="F11" s="179"/>
    </row>
    <row r="12" spans="1:6" x14ac:dyDescent="0.3">
      <c r="D12" s="180"/>
      <c r="F12" s="179"/>
    </row>
    <row r="13" spans="1:6" x14ac:dyDescent="0.3">
      <c r="D13" s="180"/>
      <c r="E13" s="180"/>
    </row>
    <row r="14" spans="1:6" x14ac:dyDescent="0.3">
      <c r="D14" s="180"/>
      <c r="E14" s="180"/>
    </row>
    <row r="15" spans="1:6" x14ac:dyDescent="0.3">
      <c r="D15" s="180"/>
      <c r="F15" s="179"/>
    </row>
    <row r="16" spans="1:6" x14ac:dyDescent="0.3">
      <c r="F16" s="179"/>
    </row>
    <row r="17" spans="4:6" x14ac:dyDescent="0.3">
      <c r="F17" s="179"/>
    </row>
    <row r="18" spans="4:6" x14ac:dyDescent="0.3">
      <c r="F18" s="179"/>
    </row>
    <row r="19" spans="4:6" x14ac:dyDescent="0.3">
      <c r="F19" s="179"/>
    </row>
    <row r="20" spans="4:6" x14ac:dyDescent="0.3">
      <c r="F20" s="179"/>
    </row>
    <row r="21" spans="4:6" x14ac:dyDescent="0.3">
      <c r="F21" s="179"/>
    </row>
    <row r="22" spans="4:6" x14ac:dyDescent="0.3">
      <c r="F22" s="179"/>
    </row>
    <row r="23" spans="4:6" x14ac:dyDescent="0.3">
      <c r="D23" s="180"/>
      <c r="E23" s="180"/>
    </row>
    <row r="24" spans="4:6" x14ac:dyDescent="0.3">
      <c r="F24" s="179"/>
    </row>
    <row r="25" spans="4:6" x14ac:dyDescent="0.3">
      <c r="F25" s="179"/>
    </row>
    <row r="26" spans="4:6" x14ac:dyDescent="0.3">
      <c r="F26" s="179"/>
    </row>
    <row r="27" spans="4:6" x14ac:dyDescent="0.3">
      <c r="F27" s="179"/>
    </row>
    <row r="28" spans="4:6" x14ac:dyDescent="0.3">
      <c r="F28" s="179"/>
    </row>
    <row r="29" spans="4:6" x14ac:dyDescent="0.3">
      <c r="F29" s="179"/>
    </row>
    <row r="30" spans="4:6" x14ac:dyDescent="0.3">
      <c r="F30" s="179"/>
    </row>
    <row r="31" spans="4:6" x14ac:dyDescent="0.3">
      <c r="F31" s="179"/>
    </row>
    <row r="32" spans="4:6" x14ac:dyDescent="0.3">
      <c r="F32" s="179"/>
    </row>
    <row r="33" spans="4:6" x14ac:dyDescent="0.3">
      <c r="D33" s="180"/>
      <c r="E33" s="180"/>
    </row>
    <row r="34" spans="4:6" x14ac:dyDescent="0.3">
      <c r="D34" s="180"/>
      <c r="E34" s="180"/>
    </row>
    <row r="35" spans="4:6" x14ac:dyDescent="0.3">
      <c r="D35" s="180"/>
      <c r="E35" s="180"/>
    </row>
    <row r="36" spans="4:6" x14ac:dyDescent="0.3">
      <c r="F36" s="179"/>
    </row>
    <row r="37" spans="4:6" x14ac:dyDescent="0.3">
      <c r="F37" s="179"/>
    </row>
    <row r="38" spans="4:6" x14ac:dyDescent="0.3">
      <c r="F38" s="179"/>
    </row>
    <row r="39" spans="4:6" x14ac:dyDescent="0.3">
      <c r="F39" s="179"/>
    </row>
    <row r="40" spans="4:6" x14ac:dyDescent="0.3">
      <c r="F40" s="179"/>
    </row>
    <row r="41" spans="4:6" x14ac:dyDescent="0.3">
      <c r="F41" s="179"/>
    </row>
    <row r="42" spans="4:6" x14ac:dyDescent="0.3">
      <c r="F42" s="179"/>
    </row>
    <row r="43" spans="4:6" x14ac:dyDescent="0.3">
      <c r="F43" s="179"/>
    </row>
    <row r="44" spans="4:6" x14ac:dyDescent="0.3">
      <c r="F44" s="179"/>
    </row>
    <row r="45" spans="4:6" x14ac:dyDescent="0.3">
      <c r="F45" s="179"/>
    </row>
    <row r="46" spans="4:6" x14ac:dyDescent="0.3">
      <c r="F46" s="179"/>
    </row>
    <row r="47" spans="4:6" x14ac:dyDescent="0.3">
      <c r="F47" s="179"/>
    </row>
    <row r="48" spans="4:6" x14ac:dyDescent="0.3">
      <c r="F48" s="179"/>
    </row>
    <row r="49" spans="6:6" x14ac:dyDescent="0.3">
      <c r="F49" s="179"/>
    </row>
  </sheetData>
  <pageMargins left="0.78740157499999996" right="0.78740157499999996" top="0.984251969" bottom="0.984251969" header="0.4921259845" footer="0.4921259845"/>
  <pageSetup paperSize="9" scale="76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>
    <pageSetUpPr autoPageBreaks="0" fitToPage="1"/>
  </sheetPr>
  <dimension ref="A1:K66"/>
  <sheetViews>
    <sheetView view="pageLayout" zoomScaleNormal="100" workbookViewId="0">
      <selection activeCell="C10" sqref="C10"/>
    </sheetView>
  </sheetViews>
  <sheetFormatPr baseColWidth="10" defaultColWidth="11.453125" defaultRowHeight="13" x14ac:dyDescent="0.3"/>
  <cols>
    <col min="1" max="1" width="12" style="183" bestFit="1" customWidth="1"/>
    <col min="2" max="3" width="12.1796875" style="186" bestFit="1" customWidth="1"/>
    <col min="4" max="4" width="10.453125" style="186" customWidth="1"/>
    <col min="5" max="5" width="10.54296875" style="186" customWidth="1"/>
    <col min="6" max="6" width="7.81640625" style="183" customWidth="1"/>
    <col min="7" max="7" width="10.453125" style="183" bestFit="1" customWidth="1"/>
    <col min="8" max="8" width="10.54296875" style="186" bestFit="1" customWidth="1"/>
    <col min="9" max="16384" width="11.453125" style="183"/>
  </cols>
  <sheetData>
    <row r="1" spans="1:11" ht="13.5" thickBot="1" x14ac:dyDescent="0.35">
      <c r="A1" s="368" t="s">
        <v>191</v>
      </c>
      <c r="B1" s="368"/>
      <c r="C1" s="369"/>
      <c r="D1" s="365">
        <v>1</v>
      </c>
      <c r="E1" s="366"/>
      <c r="F1" s="277" t="s">
        <v>193</v>
      </c>
      <c r="H1" s="327"/>
    </row>
    <row r="2" spans="1:11" ht="13.5" thickBot="1" x14ac:dyDescent="0.35">
      <c r="A2" s="368" t="s">
        <v>192</v>
      </c>
      <c r="B2" s="368"/>
      <c r="C2" s="369"/>
      <c r="D2" s="365">
        <f>D1</f>
        <v>1</v>
      </c>
      <c r="E2" s="366"/>
      <c r="F2" s="277" t="s">
        <v>193</v>
      </c>
      <c r="H2" s="327"/>
    </row>
    <row r="3" spans="1:11" x14ac:dyDescent="0.3">
      <c r="A3" s="184" t="s">
        <v>3</v>
      </c>
      <c r="B3" s="367" t="s">
        <v>52</v>
      </c>
      <c r="C3" s="367"/>
      <c r="D3" s="367"/>
      <c r="E3" s="367"/>
      <c r="G3" s="185" t="s">
        <v>53</v>
      </c>
      <c r="H3" s="328" t="s">
        <v>54</v>
      </c>
      <c r="I3" s="186"/>
      <c r="J3" s="186"/>
    </row>
    <row r="4" spans="1:11" x14ac:dyDescent="0.3">
      <c r="A4" s="184" t="s">
        <v>58</v>
      </c>
      <c r="B4" s="187" t="s">
        <v>55</v>
      </c>
      <c r="C4" s="187" t="s">
        <v>56</v>
      </c>
      <c r="D4" s="187" t="s">
        <v>196</v>
      </c>
      <c r="E4" s="187" t="s">
        <v>197</v>
      </c>
      <c r="F4" s="188" t="s">
        <v>57</v>
      </c>
      <c r="G4" s="189" t="s">
        <v>194</v>
      </c>
      <c r="H4" s="188" t="s">
        <v>195</v>
      </c>
    </row>
    <row r="5" spans="1:11" x14ac:dyDescent="0.3">
      <c r="A5" s="190"/>
      <c r="B5" s="190"/>
      <c r="C5" s="190"/>
      <c r="D5" s="329">
        <f>B5*1000/$D$1</f>
        <v>0</v>
      </c>
      <c r="E5" s="329">
        <f>C5*1000/$D$2</f>
        <v>0</v>
      </c>
      <c r="F5" s="191">
        <f>ABS(D5-E5)</f>
        <v>0</v>
      </c>
      <c r="G5" s="192">
        <f>H5*0.08%</f>
        <v>0</v>
      </c>
      <c r="H5" s="329">
        <f>IF(D5&lt;E5,D5,E5)</f>
        <v>0</v>
      </c>
      <c r="J5" s="193"/>
      <c r="K5" s="194"/>
    </row>
    <row r="6" spans="1:11" x14ac:dyDescent="0.3">
      <c r="A6" s="190"/>
      <c r="B6" s="190"/>
      <c r="C6" s="190"/>
      <c r="D6" s="329">
        <f t="shared" ref="D6:D31" si="0">B6*1000/$D$1</f>
        <v>0</v>
      </c>
      <c r="E6" s="329">
        <f t="shared" ref="E6:E31" si="1">C6*1000/$D$2</f>
        <v>0</v>
      </c>
      <c r="F6" s="191">
        <f t="shared" ref="F6:F31" si="2">ABS(D6-E6)</f>
        <v>0</v>
      </c>
      <c r="G6" s="192">
        <f t="shared" ref="G6:G31" si="3">H6*0.08%</f>
        <v>0</v>
      </c>
      <c r="H6" s="329">
        <f t="shared" ref="H6:H31" si="4">IF(D6&lt;E6,D6,E6)</f>
        <v>0</v>
      </c>
      <c r="J6" s="193"/>
      <c r="K6" s="194"/>
    </row>
    <row r="7" spans="1:11" x14ac:dyDescent="0.3">
      <c r="A7" s="190"/>
      <c r="B7" s="190"/>
      <c r="C7" s="190"/>
      <c r="D7" s="329">
        <f t="shared" si="0"/>
        <v>0</v>
      </c>
      <c r="E7" s="329">
        <f t="shared" si="1"/>
        <v>0</v>
      </c>
      <c r="F7" s="191">
        <f t="shared" si="2"/>
        <v>0</v>
      </c>
      <c r="G7" s="192">
        <f t="shared" si="3"/>
        <v>0</v>
      </c>
      <c r="H7" s="329">
        <f t="shared" si="4"/>
        <v>0</v>
      </c>
      <c r="J7" s="193"/>
      <c r="K7" s="194"/>
    </row>
    <row r="8" spans="1:11" x14ac:dyDescent="0.3">
      <c r="A8" s="190"/>
      <c r="B8" s="190"/>
      <c r="C8" s="190"/>
      <c r="D8" s="329">
        <f t="shared" si="0"/>
        <v>0</v>
      </c>
      <c r="E8" s="329">
        <f t="shared" si="1"/>
        <v>0</v>
      </c>
      <c r="F8" s="191">
        <f t="shared" si="2"/>
        <v>0</v>
      </c>
      <c r="G8" s="192">
        <f t="shared" si="3"/>
        <v>0</v>
      </c>
      <c r="H8" s="329">
        <f t="shared" si="4"/>
        <v>0</v>
      </c>
      <c r="J8" s="193"/>
      <c r="K8" s="194"/>
    </row>
    <row r="9" spans="1:11" x14ac:dyDescent="0.3">
      <c r="A9" s="190"/>
      <c r="B9" s="190"/>
      <c r="C9" s="190"/>
      <c r="D9" s="329">
        <f t="shared" si="0"/>
        <v>0</v>
      </c>
      <c r="E9" s="329">
        <f t="shared" si="1"/>
        <v>0</v>
      </c>
      <c r="F9" s="191">
        <f t="shared" si="2"/>
        <v>0</v>
      </c>
      <c r="G9" s="192">
        <f t="shared" si="3"/>
        <v>0</v>
      </c>
      <c r="H9" s="329">
        <f t="shared" si="4"/>
        <v>0</v>
      </c>
      <c r="J9" s="193"/>
      <c r="K9" s="194"/>
    </row>
    <row r="10" spans="1:11" x14ac:dyDescent="0.3">
      <c r="A10" s="190"/>
      <c r="B10" s="190"/>
      <c r="C10" s="190"/>
      <c r="D10" s="329">
        <f t="shared" si="0"/>
        <v>0</v>
      </c>
      <c r="E10" s="329">
        <f t="shared" si="1"/>
        <v>0</v>
      </c>
      <c r="F10" s="191">
        <f t="shared" si="2"/>
        <v>0</v>
      </c>
      <c r="G10" s="192">
        <f t="shared" si="3"/>
        <v>0</v>
      </c>
      <c r="H10" s="329">
        <f t="shared" si="4"/>
        <v>0</v>
      </c>
      <c r="J10" s="193"/>
      <c r="K10" s="194"/>
    </row>
    <row r="11" spans="1:11" x14ac:dyDescent="0.3">
      <c r="A11" s="190"/>
      <c r="B11" s="190"/>
      <c r="C11" s="190"/>
      <c r="D11" s="329">
        <f t="shared" si="0"/>
        <v>0</v>
      </c>
      <c r="E11" s="329">
        <f t="shared" si="1"/>
        <v>0</v>
      </c>
      <c r="F11" s="191">
        <f t="shared" si="2"/>
        <v>0</v>
      </c>
      <c r="G11" s="192">
        <f t="shared" si="3"/>
        <v>0</v>
      </c>
      <c r="H11" s="329">
        <f t="shared" si="4"/>
        <v>0</v>
      </c>
      <c r="J11" s="193"/>
      <c r="K11" s="194"/>
    </row>
    <row r="12" spans="1:11" x14ac:dyDescent="0.3">
      <c r="A12" s="190"/>
      <c r="B12" s="190"/>
      <c r="C12" s="190"/>
      <c r="D12" s="329">
        <f t="shared" si="0"/>
        <v>0</v>
      </c>
      <c r="E12" s="329">
        <f t="shared" si="1"/>
        <v>0</v>
      </c>
      <c r="F12" s="191">
        <f t="shared" si="2"/>
        <v>0</v>
      </c>
      <c r="G12" s="192">
        <f t="shared" si="3"/>
        <v>0</v>
      </c>
      <c r="H12" s="329">
        <f t="shared" si="4"/>
        <v>0</v>
      </c>
      <c r="J12" s="193"/>
      <c r="K12" s="194"/>
    </row>
    <row r="13" spans="1:11" x14ac:dyDescent="0.3">
      <c r="A13" s="190"/>
      <c r="B13" s="190"/>
      <c r="C13" s="190"/>
      <c r="D13" s="329">
        <f t="shared" si="0"/>
        <v>0</v>
      </c>
      <c r="E13" s="329">
        <f t="shared" si="1"/>
        <v>0</v>
      </c>
      <c r="F13" s="191">
        <f t="shared" si="2"/>
        <v>0</v>
      </c>
      <c r="G13" s="192">
        <f t="shared" si="3"/>
        <v>0</v>
      </c>
      <c r="H13" s="329">
        <f t="shared" si="4"/>
        <v>0</v>
      </c>
      <c r="J13" s="193"/>
      <c r="K13" s="194"/>
    </row>
    <row r="14" spans="1:11" x14ac:dyDescent="0.3">
      <c r="A14" s="190"/>
      <c r="B14" s="190"/>
      <c r="C14" s="190"/>
      <c r="D14" s="329">
        <f t="shared" si="0"/>
        <v>0</v>
      </c>
      <c r="E14" s="329">
        <f t="shared" si="1"/>
        <v>0</v>
      </c>
      <c r="F14" s="191">
        <f t="shared" si="2"/>
        <v>0</v>
      </c>
      <c r="G14" s="192">
        <f t="shared" si="3"/>
        <v>0</v>
      </c>
      <c r="H14" s="329">
        <f t="shared" si="4"/>
        <v>0</v>
      </c>
      <c r="J14" s="193"/>
      <c r="K14" s="194"/>
    </row>
    <row r="15" spans="1:11" x14ac:dyDescent="0.3">
      <c r="A15" s="181"/>
      <c r="B15" s="190"/>
      <c r="C15" s="190"/>
      <c r="D15" s="329">
        <f t="shared" si="0"/>
        <v>0</v>
      </c>
      <c r="E15" s="329">
        <f t="shared" si="1"/>
        <v>0</v>
      </c>
      <c r="F15" s="191">
        <f t="shared" si="2"/>
        <v>0</v>
      </c>
      <c r="G15" s="192">
        <f t="shared" si="3"/>
        <v>0</v>
      </c>
      <c r="H15" s="329">
        <f t="shared" si="4"/>
        <v>0</v>
      </c>
      <c r="J15" s="193"/>
      <c r="K15" s="194"/>
    </row>
    <row r="16" spans="1:11" x14ac:dyDescent="0.3">
      <c r="A16" s="190"/>
      <c r="B16" s="190"/>
      <c r="C16" s="190"/>
      <c r="D16" s="329">
        <f t="shared" si="0"/>
        <v>0</v>
      </c>
      <c r="E16" s="329">
        <f t="shared" si="1"/>
        <v>0</v>
      </c>
      <c r="F16" s="191">
        <f t="shared" si="2"/>
        <v>0</v>
      </c>
      <c r="G16" s="192">
        <f t="shared" si="3"/>
        <v>0</v>
      </c>
      <c r="H16" s="329">
        <f t="shared" si="4"/>
        <v>0</v>
      </c>
      <c r="J16" s="193"/>
      <c r="K16" s="194"/>
    </row>
    <row r="17" spans="1:11" x14ac:dyDescent="0.3">
      <c r="A17" s="190"/>
      <c r="B17" s="190"/>
      <c r="C17" s="190"/>
      <c r="D17" s="329">
        <f t="shared" si="0"/>
        <v>0</v>
      </c>
      <c r="E17" s="329">
        <f t="shared" si="1"/>
        <v>0</v>
      </c>
      <c r="F17" s="191">
        <f t="shared" si="2"/>
        <v>0</v>
      </c>
      <c r="G17" s="192">
        <f t="shared" si="3"/>
        <v>0</v>
      </c>
      <c r="H17" s="329">
        <f t="shared" si="4"/>
        <v>0</v>
      </c>
      <c r="J17" s="193"/>
      <c r="K17" s="194"/>
    </row>
    <row r="18" spans="1:11" x14ac:dyDescent="0.3">
      <c r="A18" s="190"/>
      <c r="B18" s="190"/>
      <c r="C18" s="190"/>
      <c r="D18" s="329">
        <f t="shared" si="0"/>
        <v>0</v>
      </c>
      <c r="E18" s="329">
        <f t="shared" si="1"/>
        <v>0</v>
      </c>
      <c r="F18" s="191">
        <f t="shared" si="2"/>
        <v>0</v>
      </c>
      <c r="G18" s="192">
        <f t="shared" si="3"/>
        <v>0</v>
      </c>
      <c r="H18" s="329">
        <f t="shared" si="4"/>
        <v>0</v>
      </c>
      <c r="J18" s="193"/>
      <c r="K18" s="194"/>
    </row>
    <row r="19" spans="1:11" x14ac:dyDescent="0.3">
      <c r="A19" s="190"/>
      <c r="B19" s="190"/>
      <c r="C19" s="190"/>
      <c r="D19" s="329">
        <f t="shared" si="0"/>
        <v>0</v>
      </c>
      <c r="E19" s="329">
        <f t="shared" si="1"/>
        <v>0</v>
      </c>
      <c r="F19" s="191">
        <f t="shared" si="2"/>
        <v>0</v>
      </c>
      <c r="G19" s="192">
        <f t="shared" si="3"/>
        <v>0</v>
      </c>
      <c r="H19" s="329">
        <f t="shared" si="4"/>
        <v>0</v>
      </c>
      <c r="J19" s="193"/>
      <c r="K19" s="194"/>
    </row>
    <row r="20" spans="1:11" x14ac:dyDescent="0.3">
      <c r="A20" s="190"/>
      <c r="B20" s="190"/>
      <c r="C20" s="190"/>
      <c r="D20" s="329">
        <f t="shared" si="0"/>
        <v>0</v>
      </c>
      <c r="E20" s="329">
        <f t="shared" si="1"/>
        <v>0</v>
      </c>
      <c r="F20" s="191">
        <f t="shared" si="2"/>
        <v>0</v>
      </c>
      <c r="G20" s="192">
        <f t="shared" si="3"/>
        <v>0</v>
      </c>
      <c r="H20" s="329">
        <f t="shared" si="4"/>
        <v>0</v>
      </c>
      <c r="J20" s="193"/>
      <c r="K20" s="194"/>
    </row>
    <row r="21" spans="1:11" x14ac:dyDescent="0.3">
      <c r="A21" s="186"/>
      <c r="D21" s="329">
        <f t="shared" si="0"/>
        <v>0</v>
      </c>
      <c r="E21" s="329">
        <f t="shared" si="1"/>
        <v>0</v>
      </c>
      <c r="F21" s="191">
        <f t="shared" si="2"/>
        <v>0</v>
      </c>
      <c r="G21" s="192">
        <f t="shared" si="3"/>
        <v>0</v>
      </c>
      <c r="H21" s="329">
        <f t="shared" si="4"/>
        <v>0</v>
      </c>
      <c r="J21" s="193"/>
    </row>
    <row r="22" spans="1:11" x14ac:dyDescent="0.3">
      <c r="A22" s="186"/>
      <c r="D22" s="329">
        <f t="shared" si="0"/>
        <v>0</v>
      </c>
      <c r="E22" s="329">
        <f t="shared" si="1"/>
        <v>0</v>
      </c>
      <c r="F22" s="191">
        <f t="shared" si="2"/>
        <v>0</v>
      </c>
      <c r="G22" s="192">
        <f t="shared" si="3"/>
        <v>0</v>
      </c>
      <c r="H22" s="329">
        <f t="shared" si="4"/>
        <v>0</v>
      </c>
    </row>
    <row r="23" spans="1:11" x14ac:dyDescent="0.3">
      <c r="A23" s="186"/>
      <c r="D23" s="329">
        <f t="shared" si="0"/>
        <v>0</v>
      </c>
      <c r="E23" s="329">
        <f t="shared" si="1"/>
        <v>0</v>
      </c>
      <c r="F23" s="191">
        <f t="shared" si="2"/>
        <v>0</v>
      </c>
      <c r="G23" s="192">
        <f t="shared" si="3"/>
        <v>0</v>
      </c>
      <c r="H23" s="329">
        <f t="shared" si="4"/>
        <v>0</v>
      </c>
    </row>
    <row r="24" spans="1:11" x14ac:dyDescent="0.3">
      <c r="A24" s="186"/>
      <c r="D24" s="329">
        <f t="shared" si="0"/>
        <v>0</v>
      </c>
      <c r="E24" s="329">
        <f t="shared" si="1"/>
        <v>0</v>
      </c>
      <c r="F24" s="191">
        <f t="shared" si="2"/>
        <v>0</v>
      </c>
      <c r="G24" s="192">
        <f t="shared" si="3"/>
        <v>0</v>
      </c>
      <c r="H24" s="329">
        <f t="shared" si="4"/>
        <v>0</v>
      </c>
    </row>
    <row r="25" spans="1:11" x14ac:dyDescent="0.3">
      <c r="A25" s="186"/>
      <c r="D25" s="329">
        <f t="shared" si="0"/>
        <v>0</v>
      </c>
      <c r="E25" s="329">
        <f t="shared" si="1"/>
        <v>0</v>
      </c>
      <c r="F25" s="191">
        <f t="shared" si="2"/>
        <v>0</v>
      </c>
      <c r="G25" s="192">
        <f t="shared" si="3"/>
        <v>0</v>
      </c>
      <c r="H25" s="329">
        <f t="shared" si="4"/>
        <v>0</v>
      </c>
    </row>
    <row r="26" spans="1:11" x14ac:dyDescent="0.3">
      <c r="A26" s="186"/>
      <c r="D26" s="329">
        <f t="shared" si="0"/>
        <v>0</v>
      </c>
      <c r="E26" s="329">
        <f t="shared" si="1"/>
        <v>0</v>
      </c>
      <c r="F26" s="191">
        <f t="shared" si="2"/>
        <v>0</v>
      </c>
      <c r="G26" s="192">
        <f t="shared" si="3"/>
        <v>0</v>
      </c>
      <c r="H26" s="329">
        <f t="shared" si="4"/>
        <v>0</v>
      </c>
    </row>
    <row r="27" spans="1:11" x14ac:dyDescent="0.3">
      <c r="A27" s="186"/>
      <c r="D27" s="329">
        <f t="shared" si="0"/>
        <v>0</v>
      </c>
      <c r="E27" s="329">
        <f t="shared" si="1"/>
        <v>0</v>
      </c>
      <c r="F27" s="191">
        <f t="shared" si="2"/>
        <v>0</v>
      </c>
      <c r="G27" s="192">
        <f t="shared" si="3"/>
        <v>0</v>
      </c>
      <c r="H27" s="329">
        <f t="shared" si="4"/>
        <v>0</v>
      </c>
    </row>
    <row r="28" spans="1:11" x14ac:dyDescent="0.3">
      <c r="A28" s="186"/>
      <c r="D28" s="329">
        <f t="shared" si="0"/>
        <v>0</v>
      </c>
      <c r="E28" s="329">
        <f t="shared" si="1"/>
        <v>0</v>
      </c>
      <c r="F28" s="191">
        <f t="shared" si="2"/>
        <v>0</v>
      </c>
      <c r="G28" s="192">
        <f t="shared" si="3"/>
        <v>0</v>
      </c>
      <c r="H28" s="329">
        <f t="shared" si="4"/>
        <v>0</v>
      </c>
    </row>
    <row r="29" spans="1:11" x14ac:dyDescent="0.3">
      <c r="A29" s="186"/>
      <c r="D29" s="329">
        <f t="shared" si="0"/>
        <v>0</v>
      </c>
      <c r="E29" s="329">
        <f t="shared" si="1"/>
        <v>0</v>
      </c>
      <c r="F29" s="191">
        <f t="shared" si="2"/>
        <v>0</v>
      </c>
      <c r="G29" s="192">
        <f t="shared" si="3"/>
        <v>0</v>
      </c>
      <c r="H29" s="329">
        <f t="shared" si="4"/>
        <v>0</v>
      </c>
    </row>
    <row r="30" spans="1:11" x14ac:dyDescent="0.3">
      <c r="A30" s="186"/>
      <c r="D30" s="329">
        <f t="shared" si="0"/>
        <v>0</v>
      </c>
      <c r="E30" s="329">
        <f t="shared" si="1"/>
        <v>0</v>
      </c>
      <c r="F30" s="191">
        <f t="shared" si="2"/>
        <v>0</v>
      </c>
      <c r="G30" s="192">
        <f t="shared" si="3"/>
        <v>0</v>
      </c>
      <c r="H30" s="329">
        <f t="shared" si="4"/>
        <v>0</v>
      </c>
    </row>
    <row r="31" spans="1:11" x14ac:dyDescent="0.3">
      <c r="A31" s="186"/>
      <c r="D31" s="329">
        <f t="shared" si="0"/>
        <v>0</v>
      </c>
      <c r="E31" s="329">
        <f t="shared" si="1"/>
        <v>0</v>
      </c>
      <c r="F31" s="191">
        <f t="shared" si="2"/>
        <v>0</v>
      </c>
      <c r="G31" s="192">
        <f t="shared" si="3"/>
        <v>0</v>
      </c>
      <c r="H31" s="329">
        <f t="shared" si="4"/>
        <v>0</v>
      </c>
    </row>
    <row r="32" spans="1:11" x14ac:dyDescent="0.3">
      <c r="A32" s="186"/>
      <c r="D32" s="190"/>
      <c r="E32" s="190"/>
      <c r="F32" s="191"/>
      <c r="G32" s="192"/>
      <c r="H32" s="329"/>
    </row>
    <row r="33" spans="1:9" x14ac:dyDescent="0.3">
      <c r="A33" s="186"/>
      <c r="D33" s="190"/>
      <c r="E33" s="190"/>
      <c r="F33" s="191"/>
      <c r="G33" s="192"/>
      <c r="H33" s="329"/>
    </row>
    <row r="34" spans="1:9" x14ac:dyDescent="0.3">
      <c r="A34" s="186"/>
      <c r="D34" s="190"/>
      <c r="E34" s="190"/>
      <c r="F34" s="191"/>
      <c r="G34" s="192"/>
      <c r="H34" s="329"/>
    </row>
    <row r="35" spans="1:9" x14ac:dyDescent="0.3">
      <c r="A35" s="186"/>
      <c r="D35" s="190"/>
      <c r="E35" s="190"/>
      <c r="F35" s="191"/>
      <c r="G35" s="192"/>
      <c r="H35" s="329"/>
    </row>
    <row r="36" spans="1:9" x14ac:dyDescent="0.3">
      <c r="A36" s="186"/>
      <c r="D36" s="190"/>
      <c r="E36" s="190"/>
      <c r="F36" s="191"/>
      <c r="G36" s="192"/>
      <c r="H36" s="329"/>
    </row>
    <row r="37" spans="1:9" x14ac:dyDescent="0.3">
      <c r="A37" s="186"/>
      <c r="B37" s="195"/>
      <c r="D37" s="190"/>
      <c r="E37" s="190"/>
      <c r="F37" s="191"/>
      <c r="G37" s="192"/>
      <c r="H37" s="330"/>
    </row>
    <row r="38" spans="1:9" x14ac:dyDescent="0.3">
      <c r="A38" s="186"/>
      <c r="D38" s="190"/>
      <c r="E38" s="190"/>
      <c r="F38" s="191"/>
      <c r="G38" s="192"/>
      <c r="H38" s="329"/>
    </row>
    <row r="39" spans="1:9" x14ac:dyDescent="0.3">
      <c r="A39" s="186"/>
      <c r="D39" s="190"/>
      <c r="E39" s="190"/>
      <c r="F39" s="191"/>
      <c r="G39" s="192"/>
      <c r="H39" s="329"/>
    </row>
    <row r="40" spans="1:9" x14ac:dyDescent="0.3">
      <c r="A40" s="186"/>
      <c r="D40" s="190"/>
      <c r="E40" s="190"/>
      <c r="F40" s="191"/>
      <c r="G40" s="192"/>
      <c r="H40" s="329"/>
    </row>
    <row r="41" spans="1:9" x14ac:dyDescent="0.3">
      <c r="A41" s="186"/>
      <c r="D41" s="190"/>
      <c r="E41" s="190"/>
      <c r="F41" s="191"/>
      <c r="G41" s="192"/>
      <c r="H41" s="329"/>
    </row>
    <row r="42" spans="1:9" x14ac:dyDescent="0.3">
      <c r="A42" s="186"/>
      <c r="D42" s="190"/>
      <c r="E42" s="190"/>
      <c r="F42" s="191"/>
      <c r="G42" s="192"/>
      <c r="H42" s="329"/>
    </row>
    <row r="43" spans="1:9" x14ac:dyDescent="0.3">
      <c r="A43" s="186"/>
      <c r="D43" s="190"/>
      <c r="E43" s="190"/>
      <c r="F43" s="191"/>
      <c r="G43" s="192"/>
      <c r="H43" s="329"/>
      <c r="I43" s="196"/>
    </row>
    <row r="44" spans="1:9" x14ac:dyDescent="0.3">
      <c r="A44" s="186"/>
      <c r="D44" s="190"/>
      <c r="E44" s="190"/>
      <c r="F44" s="191"/>
      <c r="G44" s="192"/>
      <c r="H44" s="329"/>
    </row>
    <row r="45" spans="1:9" x14ac:dyDescent="0.3">
      <c r="A45" s="186"/>
      <c r="D45" s="190"/>
      <c r="E45" s="190"/>
      <c r="F45" s="191"/>
      <c r="G45" s="192"/>
      <c r="H45" s="329"/>
      <c r="I45" s="196"/>
    </row>
    <row r="46" spans="1:9" x14ac:dyDescent="0.3">
      <c r="A46" s="186"/>
      <c r="D46" s="190"/>
      <c r="E46" s="190"/>
      <c r="F46" s="191"/>
      <c r="G46" s="192"/>
      <c r="H46" s="329"/>
    </row>
    <row r="47" spans="1:9" x14ac:dyDescent="0.3">
      <c r="A47" s="186"/>
      <c r="D47" s="190"/>
      <c r="E47" s="190"/>
      <c r="F47" s="191"/>
      <c r="G47" s="192"/>
      <c r="H47" s="329"/>
    </row>
    <row r="48" spans="1:9" x14ac:dyDescent="0.3">
      <c r="A48" s="186"/>
      <c r="D48" s="190"/>
      <c r="E48" s="190"/>
      <c r="F48" s="191"/>
      <c r="G48" s="192"/>
      <c r="H48" s="329"/>
    </row>
    <row r="49" spans="1:8" x14ac:dyDescent="0.3">
      <c r="A49" s="186"/>
      <c r="D49" s="190"/>
      <c r="E49" s="190"/>
      <c r="F49" s="191"/>
      <c r="G49" s="192"/>
      <c r="H49" s="329"/>
    </row>
    <row r="50" spans="1:8" x14ac:dyDescent="0.3">
      <c r="A50" s="186"/>
      <c r="D50" s="190"/>
      <c r="E50" s="190"/>
      <c r="F50" s="191"/>
      <c r="G50" s="192"/>
      <c r="H50" s="329"/>
    </row>
    <row r="51" spans="1:8" x14ac:dyDescent="0.3">
      <c r="A51" s="186"/>
      <c r="D51" s="190"/>
      <c r="E51" s="190"/>
      <c r="F51" s="191"/>
      <c r="G51" s="192"/>
      <c r="H51" s="329"/>
    </row>
    <row r="52" spans="1:8" x14ac:dyDescent="0.3">
      <c r="A52" s="186"/>
      <c r="D52" s="190"/>
      <c r="E52" s="190"/>
      <c r="F52" s="191"/>
      <c r="G52" s="192"/>
      <c r="H52" s="329"/>
    </row>
    <row r="53" spans="1:8" x14ac:dyDescent="0.3">
      <c r="A53" s="186"/>
      <c r="D53" s="190"/>
      <c r="E53" s="190"/>
      <c r="F53" s="191"/>
      <c r="G53" s="192"/>
      <c r="H53" s="329"/>
    </row>
    <row r="54" spans="1:8" x14ac:dyDescent="0.3">
      <c r="A54" s="186"/>
      <c r="D54" s="190"/>
      <c r="E54" s="190"/>
      <c r="F54" s="191"/>
      <c r="G54" s="192"/>
      <c r="H54" s="329"/>
    </row>
    <row r="55" spans="1:8" x14ac:dyDescent="0.3">
      <c r="A55" s="186"/>
      <c r="D55" s="190"/>
      <c r="E55" s="190"/>
      <c r="F55" s="191"/>
      <c r="G55" s="192"/>
      <c r="H55" s="329"/>
    </row>
    <row r="56" spans="1:8" x14ac:dyDescent="0.3">
      <c r="A56" s="186"/>
      <c r="D56" s="190"/>
      <c r="E56" s="190"/>
      <c r="F56" s="191"/>
      <c r="G56" s="192"/>
      <c r="H56" s="329"/>
    </row>
    <row r="57" spans="1:8" x14ac:dyDescent="0.3">
      <c r="A57" s="186"/>
      <c r="D57" s="190"/>
      <c r="E57" s="190"/>
      <c r="F57" s="191"/>
      <c r="G57" s="192"/>
      <c r="H57" s="329"/>
    </row>
    <row r="58" spans="1:8" x14ac:dyDescent="0.3">
      <c r="A58" s="186"/>
      <c r="D58" s="190"/>
      <c r="E58" s="190"/>
      <c r="F58" s="191"/>
      <c r="G58" s="192"/>
      <c r="H58" s="329"/>
    </row>
    <row r="59" spans="1:8" x14ac:dyDescent="0.3">
      <c r="A59" s="186"/>
      <c r="D59" s="190"/>
      <c r="E59" s="190"/>
      <c r="F59" s="191"/>
      <c r="G59" s="192"/>
      <c r="H59" s="329"/>
    </row>
    <row r="60" spans="1:8" x14ac:dyDescent="0.3">
      <c r="A60" s="186"/>
      <c r="D60" s="190"/>
      <c r="E60" s="190"/>
      <c r="F60" s="191"/>
      <c r="G60" s="192"/>
      <c r="H60" s="329"/>
    </row>
    <row r="61" spans="1:8" x14ac:dyDescent="0.3">
      <c r="A61" s="186"/>
      <c r="D61" s="190"/>
      <c r="E61" s="190"/>
      <c r="F61" s="191"/>
      <c r="G61" s="192"/>
      <c r="H61" s="329"/>
    </row>
    <row r="62" spans="1:8" x14ac:dyDescent="0.3">
      <c r="A62" s="186"/>
    </row>
    <row r="63" spans="1:8" x14ac:dyDescent="0.3">
      <c r="A63" s="186"/>
    </row>
    <row r="64" spans="1:8" x14ac:dyDescent="0.3">
      <c r="A64" s="186"/>
    </row>
    <row r="65" spans="1:1" x14ac:dyDescent="0.3">
      <c r="A65" s="186"/>
    </row>
    <row r="66" spans="1:1" x14ac:dyDescent="0.3">
      <c r="A66" s="186"/>
    </row>
  </sheetData>
  <mergeCells count="5">
    <mergeCell ref="D1:E1"/>
    <mergeCell ref="D2:E2"/>
    <mergeCell ref="B3:E3"/>
    <mergeCell ref="A2:C2"/>
    <mergeCell ref="A1:C1"/>
  </mergeCells>
  <printOptions gridLines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>
    <pageSetUpPr fitToPage="1"/>
  </sheetPr>
  <dimension ref="A1:I77"/>
  <sheetViews>
    <sheetView view="pageLayout" zoomScaleNormal="100" workbookViewId="0">
      <selection activeCell="A2" sqref="A2"/>
    </sheetView>
  </sheetViews>
  <sheetFormatPr baseColWidth="10" defaultColWidth="10" defaultRowHeight="13" x14ac:dyDescent="0.3"/>
  <cols>
    <col min="1" max="1" width="16.81640625" style="197" customWidth="1"/>
    <col min="2" max="2" width="16.81640625" style="198" customWidth="1"/>
    <col min="3" max="3" width="16.81640625" style="204" customWidth="1"/>
    <col min="4" max="4" width="16.81640625" style="197" customWidth="1"/>
    <col min="5" max="16384" width="10" style="197"/>
  </cols>
  <sheetData>
    <row r="1" spans="1:9" x14ac:dyDescent="0.3">
      <c r="A1" s="197" t="s">
        <v>3</v>
      </c>
      <c r="B1" s="198" t="s">
        <v>4</v>
      </c>
      <c r="C1" s="199" t="s">
        <v>5</v>
      </c>
      <c r="D1" s="199" t="s">
        <v>6</v>
      </c>
      <c r="E1" s="190"/>
      <c r="F1" s="200"/>
      <c r="G1" s="200"/>
    </row>
    <row r="2" spans="1:9" x14ac:dyDescent="0.3">
      <c r="A2" s="190"/>
      <c r="B2" s="190"/>
      <c r="C2" s="201"/>
      <c r="D2" s="202"/>
      <c r="F2" s="190"/>
      <c r="G2" s="198"/>
      <c r="H2" s="201"/>
      <c r="I2" s="202"/>
    </row>
    <row r="3" spans="1:9" x14ac:dyDescent="0.3">
      <c r="A3" s="190"/>
      <c r="B3" s="190"/>
      <c r="C3" s="201"/>
      <c r="D3" s="202"/>
      <c r="F3" s="190"/>
      <c r="G3" s="190"/>
      <c r="H3" s="201"/>
      <c r="I3" s="203"/>
    </row>
    <row r="4" spans="1:9" x14ac:dyDescent="0.3">
      <c r="A4" s="190"/>
      <c r="B4" s="190"/>
      <c r="C4" s="201"/>
      <c r="D4" s="202"/>
      <c r="E4" s="203"/>
      <c r="F4" s="190"/>
      <c r="G4" s="190"/>
      <c r="H4" s="201"/>
      <c r="I4" s="203"/>
    </row>
    <row r="5" spans="1:9" x14ac:dyDescent="0.3">
      <c r="A5" s="190"/>
      <c r="B5" s="190"/>
      <c r="C5" s="201"/>
      <c r="D5" s="202"/>
      <c r="F5" s="190"/>
      <c r="G5" s="190"/>
      <c r="H5" s="201"/>
      <c r="I5" s="203"/>
    </row>
    <row r="6" spans="1:9" x14ac:dyDescent="0.3">
      <c r="A6" s="190"/>
      <c r="B6" s="190"/>
      <c r="C6" s="201"/>
      <c r="D6" s="202"/>
      <c r="E6" s="203"/>
      <c r="F6" s="190"/>
      <c r="G6" s="190"/>
      <c r="H6" s="201"/>
      <c r="I6" s="203"/>
    </row>
    <row r="7" spans="1:9" x14ac:dyDescent="0.3">
      <c r="A7" s="190"/>
      <c r="B7" s="190"/>
      <c r="C7" s="201"/>
      <c r="D7" s="202"/>
      <c r="E7" s="203"/>
      <c r="F7" s="198"/>
      <c r="G7" s="190"/>
      <c r="H7" s="201"/>
      <c r="I7" s="203"/>
    </row>
    <row r="8" spans="1:9" x14ac:dyDescent="0.3">
      <c r="A8" s="190"/>
      <c r="B8" s="190"/>
      <c r="C8" s="201"/>
      <c r="D8" s="202"/>
      <c r="E8" s="203"/>
      <c r="F8" s="190"/>
      <c r="G8" s="190"/>
      <c r="H8" s="201"/>
      <c r="I8" s="203"/>
    </row>
    <row r="9" spans="1:9" x14ac:dyDescent="0.3">
      <c r="A9" s="190"/>
      <c r="B9" s="190"/>
      <c r="C9" s="201"/>
      <c r="D9" s="202"/>
      <c r="E9" s="203"/>
      <c r="F9" s="190"/>
      <c r="G9" s="190"/>
      <c r="H9" s="201"/>
      <c r="I9" s="203"/>
    </row>
    <row r="10" spans="1:9" x14ac:dyDescent="0.3">
      <c r="A10" s="190"/>
      <c r="B10" s="190"/>
      <c r="C10" s="201"/>
      <c r="D10" s="202"/>
      <c r="E10" s="203"/>
      <c r="F10" s="198"/>
      <c r="G10" s="190"/>
      <c r="H10" s="201"/>
      <c r="I10" s="203"/>
    </row>
    <row r="11" spans="1:9" x14ac:dyDescent="0.3">
      <c r="A11" s="190"/>
      <c r="B11" s="190"/>
      <c r="C11" s="201"/>
      <c r="D11" s="202"/>
      <c r="E11" s="203"/>
      <c r="F11" s="198"/>
      <c r="G11" s="190"/>
      <c r="H11" s="201"/>
      <c r="I11" s="203"/>
    </row>
    <row r="12" spans="1:9" x14ac:dyDescent="0.3">
      <c r="A12" s="190"/>
      <c r="B12" s="190"/>
      <c r="C12" s="201"/>
      <c r="D12" s="202"/>
      <c r="E12" s="203"/>
      <c r="F12" s="190"/>
      <c r="G12" s="190"/>
      <c r="H12" s="201"/>
      <c r="I12" s="203"/>
    </row>
    <row r="13" spans="1:9" x14ac:dyDescent="0.3">
      <c r="A13" s="190"/>
      <c r="B13" s="190"/>
      <c r="C13" s="201"/>
      <c r="D13" s="202"/>
      <c r="E13" s="203"/>
      <c r="F13" s="190"/>
      <c r="G13" s="190"/>
      <c r="H13" s="201"/>
      <c r="I13" s="203"/>
    </row>
    <row r="14" spans="1:9" x14ac:dyDescent="0.3">
      <c r="A14" s="190"/>
      <c r="B14" s="190"/>
      <c r="C14" s="201"/>
      <c r="D14" s="202"/>
      <c r="F14" s="190"/>
      <c r="G14" s="190"/>
      <c r="H14" s="201"/>
      <c r="I14" s="203"/>
    </row>
    <row r="15" spans="1:9" x14ac:dyDescent="0.3">
      <c r="A15" s="190"/>
      <c r="B15" s="190"/>
      <c r="C15" s="201"/>
      <c r="D15" s="202"/>
      <c r="F15" s="190"/>
      <c r="G15" s="190"/>
      <c r="H15" s="201"/>
      <c r="I15" s="203"/>
    </row>
    <row r="16" spans="1:9" x14ac:dyDescent="0.3">
      <c r="A16" s="190"/>
      <c r="B16" s="190"/>
      <c r="C16" s="201"/>
      <c r="D16" s="202"/>
      <c r="F16" s="190"/>
      <c r="G16" s="181"/>
      <c r="H16" s="201"/>
      <c r="I16" s="203"/>
    </row>
    <row r="17" spans="1:9" x14ac:dyDescent="0.3">
      <c r="A17" s="190"/>
      <c r="B17" s="190"/>
      <c r="C17" s="201"/>
      <c r="D17" s="202"/>
      <c r="G17" s="190"/>
      <c r="H17" s="201"/>
      <c r="I17" s="203"/>
    </row>
    <row r="18" spans="1:9" x14ac:dyDescent="0.3">
      <c r="A18" s="190"/>
      <c r="B18" s="190"/>
      <c r="C18" s="201"/>
      <c r="D18" s="202"/>
      <c r="G18" s="190"/>
      <c r="H18" s="201"/>
      <c r="I18" s="203"/>
    </row>
    <row r="19" spans="1:9" x14ac:dyDescent="0.3">
      <c r="A19" s="190"/>
      <c r="B19" s="190"/>
      <c r="C19" s="201"/>
      <c r="D19" s="202"/>
      <c r="G19" s="190"/>
      <c r="H19" s="201"/>
      <c r="I19" s="203"/>
    </row>
    <row r="20" spans="1:9" x14ac:dyDescent="0.3">
      <c r="A20" s="190"/>
      <c r="B20" s="190"/>
      <c r="C20" s="201"/>
      <c r="D20" s="202"/>
      <c r="G20" s="190"/>
      <c r="H20" s="201"/>
      <c r="I20" s="203"/>
    </row>
    <row r="21" spans="1:9" x14ac:dyDescent="0.3">
      <c r="A21" s="190"/>
      <c r="B21" s="186"/>
      <c r="C21" s="201"/>
      <c r="D21" s="202"/>
      <c r="G21" s="198"/>
      <c r="H21" s="204"/>
    </row>
    <row r="22" spans="1:9" x14ac:dyDescent="0.3">
      <c r="A22" s="200"/>
      <c r="B22" s="190"/>
      <c r="C22" s="201"/>
      <c r="D22" s="202"/>
    </row>
    <row r="23" spans="1:9" x14ac:dyDescent="0.3">
      <c r="A23" s="190"/>
      <c r="B23" s="190"/>
      <c r="C23" s="201"/>
      <c r="D23" s="202"/>
    </row>
    <row r="24" spans="1:9" x14ac:dyDescent="0.3">
      <c r="A24" s="190"/>
      <c r="B24" s="190"/>
      <c r="C24" s="202"/>
      <c r="D24" s="202"/>
    </row>
    <row r="25" spans="1:9" x14ac:dyDescent="0.3">
      <c r="A25" s="190"/>
      <c r="B25" s="190"/>
      <c r="C25" s="201"/>
      <c r="D25" s="202"/>
    </row>
    <row r="26" spans="1:9" x14ac:dyDescent="0.3">
      <c r="A26" s="190"/>
      <c r="B26" s="190"/>
      <c r="C26" s="201"/>
      <c r="D26" s="202"/>
    </row>
    <row r="27" spans="1:9" x14ac:dyDescent="0.3">
      <c r="A27" s="190"/>
      <c r="B27" s="190"/>
      <c r="C27" s="201"/>
      <c r="D27" s="202"/>
    </row>
    <row r="28" spans="1:9" x14ac:dyDescent="0.3">
      <c r="A28" s="190"/>
      <c r="B28" s="190"/>
      <c r="C28" s="201"/>
      <c r="D28" s="202"/>
    </row>
    <row r="29" spans="1:9" x14ac:dyDescent="0.3">
      <c r="A29" s="190"/>
      <c r="B29" s="190"/>
      <c r="C29" s="201"/>
      <c r="D29" s="202"/>
    </row>
    <row r="30" spans="1:9" x14ac:dyDescent="0.3">
      <c r="A30" s="190"/>
      <c r="B30" s="190"/>
      <c r="C30" s="201"/>
      <c r="D30" s="202"/>
    </row>
    <row r="31" spans="1:9" x14ac:dyDescent="0.3">
      <c r="A31" s="190"/>
      <c r="B31" s="190"/>
      <c r="C31" s="201"/>
      <c r="D31" s="202"/>
    </row>
    <row r="32" spans="1:9" x14ac:dyDescent="0.3">
      <c r="A32" s="190"/>
      <c r="B32" s="190"/>
      <c r="C32" s="201"/>
      <c r="D32" s="202"/>
    </row>
    <row r="33" spans="1:4" x14ac:dyDescent="0.3">
      <c r="A33" s="190"/>
      <c r="B33" s="190"/>
      <c r="C33" s="201"/>
      <c r="D33" s="202"/>
    </row>
    <row r="34" spans="1:4" x14ac:dyDescent="0.3">
      <c r="A34" s="190"/>
      <c r="B34" s="190"/>
      <c r="C34" s="201"/>
      <c r="D34" s="202"/>
    </row>
    <row r="35" spans="1:4" x14ac:dyDescent="0.3">
      <c r="A35" s="190"/>
      <c r="B35" s="190"/>
      <c r="C35" s="201"/>
      <c r="D35" s="202"/>
    </row>
    <row r="36" spans="1:4" x14ac:dyDescent="0.3">
      <c r="A36" s="190"/>
      <c r="B36" s="190"/>
      <c r="C36" s="201"/>
      <c r="D36" s="202"/>
    </row>
    <row r="37" spans="1:4" x14ac:dyDescent="0.3">
      <c r="A37" s="190"/>
      <c r="B37" s="190"/>
      <c r="C37" s="201"/>
      <c r="D37" s="202"/>
    </row>
    <row r="38" spans="1:4" x14ac:dyDescent="0.3">
      <c r="A38" s="190"/>
      <c r="B38" s="190"/>
      <c r="C38" s="201"/>
      <c r="D38" s="202"/>
    </row>
    <row r="39" spans="1:4" x14ac:dyDescent="0.3">
      <c r="A39" s="190"/>
      <c r="B39" s="190"/>
      <c r="C39" s="201"/>
      <c r="D39" s="202"/>
    </row>
    <row r="40" spans="1:4" x14ac:dyDescent="0.3">
      <c r="A40" s="190"/>
      <c r="B40" s="190"/>
      <c r="C40" s="201"/>
      <c r="D40" s="202"/>
    </row>
    <row r="41" spans="1:4" x14ac:dyDescent="0.3">
      <c r="A41" s="190"/>
      <c r="B41" s="186"/>
      <c r="C41" s="201"/>
      <c r="D41" s="202"/>
    </row>
    <row r="42" spans="1:4" x14ac:dyDescent="0.3">
      <c r="A42" s="190"/>
      <c r="B42" s="186"/>
      <c r="C42" s="201"/>
      <c r="D42" s="202"/>
    </row>
    <row r="43" spans="1:4" x14ac:dyDescent="0.3">
      <c r="A43" s="190"/>
      <c r="B43" s="200"/>
      <c r="C43" s="201"/>
      <c r="D43" s="202"/>
    </row>
    <row r="44" spans="1:4" x14ac:dyDescent="0.3">
      <c r="A44" s="190"/>
      <c r="B44" s="190"/>
      <c r="C44" s="201"/>
      <c r="D44" s="202"/>
    </row>
    <row r="45" spans="1:4" x14ac:dyDescent="0.3">
      <c r="A45" s="190"/>
      <c r="B45" s="190"/>
      <c r="C45" s="201"/>
      <c r="D45" s="202"/>
    </row>
    <row r="46" spans="1:4" x14ac:dyDescent="0.3">
      <c r="A46" s="190"/>
      <c r="B46" s="190"/>
      <c r="C46" s="201"/>
      <c r="D46" s="202"/>
    </row>
    <row r="47" spans="1:4" x14ac:dyDescent="0.3">
      <c r="A47" s="190"/>
      <c r="B47" s="190"/>
      <c r="C47" s="201"/>
      <c r="D47" s="202"/>
    </row>
    <row r="48" spans="1:4" x14ac:dyDescent="0.3">
      <c r="A48" s="190"/>
      <c r="B48" s="190"/>
      <c r="C48" s="201"/>
      <c r="D48" s="202"/>
    </row>
    <row r="49" spans="1:4" x14ac:dyDescent="0.3">
      <c r="A49" s="190"/>
      <c r="B49" s="190"/>
      <c r="C49" s="201"/>
      <c r="D49" s="202"/>
    </row>
    <row r="50" spans="1:4" x14ac:dyDescent="0.3">
      <c r="A50" s="190"/>
      <c r="B50" s="190"/>
      <c r="C50" s="201"/>
      <c r="D50" s="202"/>
    </row>
    <row r="51" spans="1:4" x14ac:dyDescent="0.3">
      <c r="A51" s="190"/>
      <c r="B51" s="190"/>
      <c r="C51" s="201"/>
      <c r="D51" s="202"/>
    </row>
    <row r="52" spans="1:4" x14ac:dyDescent="0.3">
      <c r="A52" s="190"/>
      <c r="B52" s="190"/>
      <c r="C52" s="201"/>
      <c r="D52" s="202"/>
    </row>
    <row r="53" spans="1:4" x14ac:dyDescent="0.3">
      <c r="A53" s="190"/>
      <c r="B53" s="190"/>
      <c r="C53" s="201"/>
      <c r="D53" s="202"/>
    </row>
    <row r="54" spans="1:4" x14ac:dyDescent="0.3">
      <c r="A54" s="190"/>
      <c r="B54" s="190"/>
      <c r="C54" s="201"/>
      <c r="D54" s="202"/>
    </row>
    <row r="55" spans="1:4" x14ac:dyDescent="0.3">
      <c r="A55" s="190"/>
      <c r="B55" s="190"/>
      <c r="C55" s="201"/>
      <c r="D55" s="202"/>
    </row>
    <row r="56" spans="1:4" x14ac:dyDescent="0.3">
      <c r="A56" s="190"/>
      <c r="B56" s="190"/>
      <c r="C56" s="201"/>
      <c r="D56" s="202"/>
    </row>
    <row r="57" spans="1:4" x14ac:dyDescent="0.3">
      <c r="A57" s="190"/>
      <c r="B57" s="190"/>
      <c r="C57" s="201"/>
      <c r="D57" s="202"/>
    </row>
    <row r="58" spans="1:4" x14ac:dyDescent="0.3">
      <c r="A58" s="190"/>
      <c r="B58" s="190"/>
      <c r="C58" s="201"/>
      <c r="D58" s="202"/>
    </row>
    <row r="59" spans="1:4" x14ac:dyDescent="0.3">
      <c r="A59" s="190"/>
      <c r="B59" s="190"/>
      <c r="C59" s="201"/>
      <c r="D59" s="202"/>
    </row>
    <row r="60" spans="1:4" x14ac:dyDescent="0.3">
      <c r="A60" s="190"/>
      <c r="B60" s="190"/>
      <c r="C60" s="201"/>
      <c r="D60" s="202"/>
    </row>
    <row r="61" spans="1:4" x14ac:dyDescent="0.3">
      <c r="A61" s="190"/>
      <c r="B61" s="190"/>
      <c r="C61" s="201"/>
      <c r="D61" s="202"/>
    </row>
    <row r="62" spans="1:4" s="200" customFormat="1" x14ac:dyDescent="0.3">
      <c r="A62" s="190"/>
      <c r="B62" s="190"/>
      <c r="C62" s="201"/>
      <c r="D62" s="202"/>
    </row>
    <row r="63" spans="1:4" x14ac:dyDescent="0.3">
      <c r="A63" s="190"/>
      <c r="B63" s="190"/>
      <c r="C63" s="201"/>
      <c r="D63" s="202"/>
    </row>
    <row r="64" spans="1:4" x14ac:dyDescent="0.3">
      <c r="A64" s="190"/>
      <c r="B64" s="190"/>
      <c r="C64" s="201"/>
      <c r="D64" s="202"/>
    </row>
    <row r="65" spans="1:4" x14ac:dyDescent="0.3">
      <c r="A65" s="190"/>
      <c r="B65" s="190"/>
      <c r="C65" s="201"/>
      <c r="D65" s="202"/>
    </row>
    <row r="66" spans="1:4" x14ac:dyDescent="0.3">
      <c r="A66" s="190"/>
      <c r="B66" s="190"/>
      <c r="C66" s="201"/>
      <c r="D66" s="202"/>
    </row>
    <row r="67" spans="1:4" x14ac:dyDescent="0.3">
      <c r="A67" s="190"/>
      <c r="B67" s="190"/>
      <c r="C67" s="201"/>
      <c r="D67" s="202"/>
    </row>
    <row r="68" spans="1:4" x14ac:dyDescent="0.3">
      <c r="A68" s="190"/>
      <c r="B68" s="190"/>
      <c r="C68" s="201"/>
      <c r="D68" s="202"/>
    </row>
    <row r="69" spans="1:4" x14ac:dyDescent="0.3">
      <c r="A69" s="190"/>
      <c r="B69" s="190"/>
      <c r="C69" s="201"/>
      <c r="D69" s="202"/>
    </row>
    <row r="70" spans="1:4" x14ac:dyDescent="0.3">
      <c r="A70" s="190"/>
      <c r="B70" s="190"/>
      <c r="C70" s="201"/>
      <c r="D70" s="202"/>
    </row>
    <row r="71" spans="1:4" x14ac:dyDescent="0.3">
      <c r="A71" s="190"/>
      <c r="B71" s="190"/>
      <c r="C71" s="201"/>
      <c r="D71" s="202"/>
    </row>
    <row r="72" spans="1:4" x14ac:dyDescent="0.3">
      <c r="A72" s="190"/>
      <c r="B72" s="190"/>
      <c r="C72" s="201"/>
      <c r="D72" s="202"/>
    </row>
    <row r="73" spans="1:4" x14ac:dyDescent="0.3">
      <c r="A73" s="190"/>
      <c r="B73" s="190"/>
      <c r="C73" s="201"/>
      <c r="D73" s="202"/>
    </row>
    <row r="74" spans="1:4" x14ac:dyDescent="0.3">
      <c r="A74" s="190"/>
      <c r="B74" s="186"/>
      <c r="C74" s="201"/>
      <c r="D74" s="202"/>
    </row>
    <row r="75" spans="1:4" x14ac:dyDescent="0.3">
      <c r="A75" s="190"/>
      <c r="B75" s="190"/>
      <c r="C75" s="201"/>
      <c r="D75" s="202"/>
    </row>
    <row r="76" spans="1:4" x14ac:dyDescent="0.3">
      <c r="A76" s="198"/>
      <c r="B76" s="190"/>
      <c r="C76" s="201"/>
      <c r="D76" s="203"/>
    </row>
    <row r="77" spans="1:4" x14ac:dyDescent="0.3">
      <c r="D77" s="203"/>
    </row>
  </sheetData>
  <printOptions gridLines="1"/>
  <pageMargins left="0.78740157499999996" right="0.78740157499999996" top="0.76" bottom="0.984251969" header="0.4921259845" footer="0.4921259845"/>
  <pageSetup paperSize="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H169"/>
  <sheetViews>
    <sheetView view="pageLayout" zoomScaleNormal="100" workbookViewId="0">
      <selection activeCell="A2" sqref="A2"/>
    </sheetView>
  </sheetViews>
  <sheetFormatPr baseColWidth="10" defaultColWidth="10" defaultRowHeight="13" x14ac:dyDescent="0.3"/>
  <cols>
    <col min="1" max="1" width="16.81640625" style="197" customWidth="1"/>
    <col min="2" max="2" width="16.81640625" style="198" customWidth="1"/>
    <col min="3" max="3" width="16.81640625" style="204" customWidth="1"/>
    <col min="4" max="4" width="16.81640625" style="197" customWidth="1"/>
    <col min="5" max="5" width="15" style="206" bestFit="1" customWidth="1"/>
    <col min="6" max="16384" width="10" style="197"/>
  </cols>
  <sheetData>
    <row r="1" spans="1:8" x14ac:dyDescent="0.3">
      <c r="A1" s="197" t="s">
        <v>3</v>
      </c>
      <c r="B1" s="198" t="s">
        <v>4</v>
      </c>
      <c r="C1" s="199" t="s">
        <v>5</v>
      </c>
      <c r="D1" s="199" t="s">
        <v>6</v>
      </c>
      <c r="E1" s="205" t="s">
        <v>7</v>
      </c>
    </row>
    <row r="2" spans="1:8" x14ac:dyDescent="0.3">
      <c r="A2" s="190"/>
      <c r="B2" s="190"/>
      <c r="C2" s="201"/>
      <c r="D2" s="202"/>
    </row>
    <row r="3" spans="1:8" x14ac:dyDescent="0.3">
      <c r="A3" s="190"/>
      <c r="B3" s="190"/>
      <c r="C3" s="201"/>
      <c r="D3" s="202"/>
    </row>
    <row r="4" spans="1:8" x14ac:dyDescent="0.3">
      <c r="A4" s="190"/>
      <c r="B4" s="190"/>
      <c r="C4" s="201"/>
      <c r="D4" s="202"/>
    </row>
    <row r="5" spans="1:8" x14ac:dyDescent="0.3">
      <c r="A5" s="190"/>
      <c r="B5" s="190"/>
      <c r="C5" s="201"/>
      <c r="D5" s="202"/>
    </row>
    <row r="6" spans="1:8" x14ac:dyDescent="0.3">
      <c r="A6" s="207"/>
      <c r="B6" s="190"/>
      <c r="C6" s="200"/>
      <c r="D6" s="208"/>
    </row>
    <row r="7" spans="1:8" x14ac:dyDescent="0.3">
      <c r="A7" s="190"/>
      <c r="B7" s="190"/>
      <c r="C7" s="201"/>
      <c r="D7" s="202"/>
    </row>
    <row r="8" spans="1:8" x14ac:dyDescent="0.3">
      <c r="A8" s="207"/>
      <c r="B8" s="190"/>
      <c r="C8" s="201"/>
      <c r="D8" s="208"/>
    </row>
    <row r="9" spans="1:8" x14ac:dyDescent="0.3">
      <c r="A9" s="190"/>
      <c r="B9" s="190"/>
      <c r="C9" s="201"/>
      <c r="D9" s="202"/>
    </row>
    <row r="10" spans="1:8" x14ac:dyDescent="0.3">
      <c r="A10" s="207"/>
      <c r="B10" s="190"/>
      <c r="C10" s="201"/>
      <c r="D10" s="208"/>
    </row>
    <row r="11" spans="1:8" x14ac:dyDescent="0.3">
      <c r="A11" s="190"/>
      <c r="B11" s="190"/>
      <c r="C11" s="201"/>
      <c r="D11" s="202"/>
    </row>
    <row r="12" spans="1:8" x14ac:dyDescent="0.3">
      <c r="A12" s="207"/>
      <c r="B12" s="190"/>
      <c r="C12" s="201"/>
      <c r="D12" s="208"/>
    </row>
    <row r="13" spans="1:8" x14ac:dyDescent="0.3">
      <c r="A13" s="190"/>
      <c r="B13" s="190"/>
      <c r="C13" s="201"/>
      <c r="D13" s="202"/>
    </row>
    <row r="14" spans="1:8" x14ac:dyDescent="0.3">
      <c r="A14" s="190"/>
      <c r="B14" s="190"/>
      <c r="C14" s="201"/>
      <c r="D14" s="202"/>
    </row>
    <row r="15" spans="1:8" x14ac:dyDescent="0.3">
      <c r="A15" s="210" t="s">
        <v>8</v>
      </c>
      <c r="D15" s="209">
        <v>1000</v>
      </c>
      <c r="H15" s="209"/>
    </row>
    <row r="16" spans="1:8" x14ac:dyDescent="0.3">
      <c r="A16" s="210" t="s">
        <v>9</v>
      </c>
      <c r="D16" s="209">
        <v>2000</v>
      </c>
    </row>
    <row r="17" spans="1:8" x14ac:dyDescent="0.3">
      <c r="A17" s="210" t="s">
        <v>10</v>
      </c>
      <c r="D17" s="209">
        <v>3000</v>
      </c>
    </row>
    <row r="18" spans="1:8" x14ac:dyDescent="0.3">
      <c r="A18" s="210" t="s">
        <v>11</v>
      </c>
      <c r="D18" s="209">
        <v>4000</v>
      </c>
    </row>
    <row r="19" spans="1:8" x14ac:dyDescent="0.3">
      <c r="A19" s="210" t="s">
        <v>12</v>
      </c>
      <c r="D19" s="209">
        <v>5000</v>
      </c>
    </row>
    <row r="20" spans="1:8" x14ac:dyDescent="0.3">
      <c r="A20" s="210" t="s">
        <v>13</v>
      </c>
      <c r="D20" s="209">
        <v>6000</v>
      </c>
      <c r="H20" s="209"/>
    </row>
    <row r="21" spans="1:8" x14ac:dyDescent="0.3">
      <c r="A21" s="210" t="s">
        <v>14</v>
      </c>
      <c r="D21" s="209">
        <v>7000</v>
      </c>
      <c r="H21" s="209"/>
    </row>
    <row r="22" spans="1:8" x14ac:dyDescent="0.3">
      <c r="A22" s="210" t="s">
        <v>15</v>
      </c>
      <c r="D22" s="209">
        <v>8000</v>
      </c>
      <c r="H22" s="209"/>
    </row>
    <row r="23" spans="1:8" x14ac:dyDescent="0.3">
      <c r="A23" s="210" t="s">
        <v>16</v>
      </c>
      <c r="D23" s="209">
        <v>9000</v>
      </c>
      <c r="H23" s="209"/>
    </row>
    <row r="24" spans="1:8" x14ac:dyDescent="0.3">
      <c r="A24" s="210" t="s">
        <v>17</v>
      </c>
      <c r="D24" s="209">
        <v>10000</v>
      </c>
      <c r="H24" s="209"/>
    </row>
    <row r="25" spans="1:8" x14ac:dyDescent="0.3">
      <c r="A25" s="210" t="s">
        <v>18</v>
      </c>
      <c r="D25" s="209">
        <v>11000</v>
      </c>
    </row>
    <row r="26" spans="1:8" x14ac:dyDescent="0.3">
      <c r="A26" s="210" t="s">
        <v>19</v>
      </c>
      <c r="D26" s="209">
        <v>12000</v>
      </c>
    </row>
    <row r="27" spans="1:8" x14ac:dyDescent="0.3">
      <c r="A27" s="210" t="s">
        <v>20</v>
      </c>
      <c r="D27" s="209">
        <v>13000</v>
      </c>
    </row>
    <row r="28" spans="1:8" x14ac:dyDescent="0.3">
      <c r="A28" s="210" t="s">
        <v>21</v>
      </c>
      <c r="D28" s="209">
        <v>14000</v>
      </c>
    </row>
    <row r="29" spans="1:8" x14ac:dyDescent="0.3">
      <c r="A29" s="210" t="s">
        <v>22</v>
      </c>
      <c r="D29" s="209">
        <v>15000</v>
      </c>
      <c r="F29" s="209"/>
    </row>
    <row r="30" spans="1:8" x14ac:dyDescent="0.3">
      <c r="A30" s="210" t="s">
        <v>23</v>
      </c>
      <c r="D30" s="209">
        <v>16000</v>
      </c>
      <c r="F30" s="209"/>
    </row>
    <row r="31" spans="1:8" x14ac:dyDescent="0.3">
      <c r="A31" s="210" t="s">
        <v>24</v>
      </c>
      <c r="D31" s="209">
        <v>17000</v>
      </c>
    </row>
    <row r="32" spans="1:8" x14ac:dyDescent="0.3">
      <c r="A32" s="210" t="s">
        <v>25</v>
      </c>
      <c r="D32" s="209">
        <v>18000</v>
      </c>
    </row>
    <row r="33" spans="1:6" x14ac:dyDescent="0.3">
      <c r="A33" s="210" t="s">
        <v>26</v>
      </c>
      <c r="D33" s="209">
        <v>19000</v>
      </c>
    </row>
    <row r="34" spans="1:6" x14ac:dyDescent="0.3">
      <c r="A34" s="210" t="s">
        <v>27</v>
      </c>
      <c r="D34" s="209">
        <v>20000</v>
      </c>
    </row>
    <row r="35" spans="1:6" x14ac:dyDescent="0.3">
      <c r="A35" s="210" t="s">
        <v>28</v>
      </c>
      <c r="D35" s="209">
        <v>21000</v>
      </c>
    </row>
    <row r="36" spans="1:6" x14ac:dyDescent="0.3">
      <c r="A36" s="210" t="s">
        <v>29</v>
      </c>
      <c r="D36" s="209">
        <v>21097.5</v>
      </c>
    </row>
    <row r="37" spans="1:6" x14ac:dyDescent="0.3">
      <c r="A37" s="210" t="s">
        <v>30</v>
      </c>
      <c r="D37" s="209">
        <v>22000</v>
      </c>
    </row>
    <row r="38" spans="1:6" x14ac:dyDescent="0.3">
      <c r="A38" s="210" t="s">
        <v>31</v>
      </c>
      <c r="D38" s="209">
        <v>23000</v>
      </c>
      <c r="F38" s="209"/>
    </row>
    <row r="39" spans="1:6" x14ac:dyDescent="0.3">
      <c r="A39" s="210" t="s">
        <v>32</v>
      </c>
      <c r="D39" s="209">
        <v>24000</v>
      </c>
      <c r="F39" s="209"/>
    </row>
    <row r="40" spans="1:6" x14ac:dyDescent="0.3">
      <c r="A40" s="210" t="s">
        <v>33</v>
      </c>
      <c r="D40" s="209">
        <v>25000</v>
      </c>
      <c r="F40" s="209"/>
    </row>
    <row r="41" spans="1:6" x14ac:dyDescent="0.3">
      <c r="A41" s="210" t="s">
        <v>34</v>
      </c>
      <c r="D41" s="209">
        <v>26000</v>
      </c>
      <c r="F41" s="209"/>
    </row>
    <row r="42" spans="1:6" x14ac:dyDescent="0.3">
      <c r="A42" s="210" t="s">
        <v>35</v>
      </c>
      <c r="D42" s="209">
        <v>27000</v>
      </c>
      <c r="F42" s="209"/>
    </row>
    <row r="43" spans="1:6" x14ac:dyDescent="0.3">
      <c r="A43" s="210" t="s">
        <v>36</v>
      </c>
      <c r="D43" s="209">
        <v>28000</v>
      </c>
      <c r="F43" s="209"/>
    </row>
    <row r="44" spans="1:6" x14ac:dyDescent="0.3">
      <c r="A44" s="210" t="s">
        <v>37</v>
      </c>
      <c r="D44" s="209">
        <v>29000</v>
      </c>
      <c r="F44" s="209"/>
    </row>
    <row r="45" spans="1:6" x14ac:dyDescent="0.3">
      <c r="A45" s="210" t="s">
        <v>38</v>
      </c>
      <c r="D45" s="209">
        <v>30000</v>
      </c>
      <c r="F45" s="209"/>
    </row>
    <row r="46" spans="1:6" x14ac:dyDescent="0.3">
      <c r="A46" s="210" t="s">
        <v>39</v>
      </c>
      <c r="D46" s="209">
        <v>31000</v>
      </c>
      <c r="F46" s="209"/>
    </row>
    <row r="47" spans="1:6" x14ac:dyDescent="0.3">
      <c r="A47" s="210" t="s">
        <v>40</v>
      </c>
      <c r="D47" s="209">
        <v>32000</v>
      </c>
      <c r="F47" s="209"/>
    </row>
    <row r="48" spans="1:6" x14ac:dyDescent="0.3">
      <c r="A48" s="210" t="s">
        <v>41</v>
      </c>
      <c r="D48" s="209">
        <v>33000</v>
      </c>
      <c r="F48" s="209"/>
    </row>
    <row r="49" spans="1:4" x14ac:dyDescent="0.3">
      <c r="A49" s="210" t="s">
        <v>42</v>
      </c>
      <c r="D49" s="209">
        <v>34000</v>
      </c>
    </row>
    <row r="50" spans="1:4" x14ac:dyDescent="0.3">
      <c r="A50" s="210" t="s">
        <v>43</v>
      </c>
      <c r="D50" s="209">
        <v>35000</v>
      </c>
    </row>
    <row r="51" spans="1:4" x14ac:dyDescent="0.3">
      <c r="A51" s="210" t="s">
        <v>44</v>
      </c>
      <c r="D51" s="209">
        <v>36000</v>
      </c>
    </row>
    <row r="52" spans="1:4" x14ac:dyDescent="0.3">
      <c r="A52" s="210" t="s">
        <v>45</v>
      </c>
      <c r="D52" s="209">
        <v>37000</v>
      </c>
    </row>
    <row r="53" spans="1:4" x14ac:dyDescent="0.3">
      <c r="A53" s="210" t="s">
        <v>46</v>
      </c>
      <c r="D53" s="209">
        <v>38000</v>
      </c>
    </row>
    <row r="54" spans="1:4" x14ac:dyDescent="0.3">
      <c r="A54" s="210" t="s">
        <v>47</v>
      </c>
      <c r="D54" s="209">
        <v>39000</v>
      </c>
    </row>
    <row r="55" spans="1:4" x14ac:dyDescent="0.3">
      <c r="A55" s="210" t="s">
        <v>48</v>
      </c>
      <c r="D55" s="209">
        <v>40000</v>
      </c>
    </row>
    <row r="56" spans="1:4" x14ac:dyDescent="0.3">
      <c r="A56" s="210" t="s">
        <v>49</v>
      </c>
      <c r="D56" s="209">
        <v>41000</v>
      </c>
    </row>
    <row r="57" spans="1:4" x14ac:dyDescent="0.3">
      <c r="A57" s="210" t="s">
        <v>50</v>
      </c>
      <c r="D57" s="209">
        <v>42000</v>
      </c>
    </row>
    <row r="58" spans="1:4" x14ac:dyDescent="0.3">
      <c r="A58" s="211" t="s">
        <v>51</v>
      </c>
      <c r="C58" s="212"/>
      <c r="D58" s="209">
        <v>42195</v>
      </c>
    </row>
    <row r="86" spans="1:6" x14ac:dyDescent="0.3">
      <c r="A86" s="190"/>
      <c r="B86" s="190"/>
      <c r="C86" s="201"/>
      <c r="D86" s="202"/>
    </row>
    <row r="87" spans="1:6" x14ac:dyDescent="0.3">
      <c r="A87" s="190"/>
      <c r="B87" s="190"/>
      <c r="C87" s="201"/>
      <c r="D87" s="202"/>
    </row>
    <row r="88" spans="1:6" x14ac:dyDescent="0.3">
      <c r="A88" s="190"/>
      <c r="B88" s="190"/>
      <c r="C88" s="201"/>
      <c r="D88" s="202"/>
      <c r="F88" s="209"/>
    </row>
    <row r="89" spans="1:6" x14ac:dyDescent="0.3">
      <c r="A89" s="190"/>
      <c r="B89" s="190"/>
      <c r="C89" s="201"/>
      <c r="D89" s="202"/>
    </row>
    <row r="90" spans="1:6" x14ac:dyDescent="0.3">
      <c r="A90" s="207"/>
      <c r="B90" s="190"/>
      <c r="C90" s="201"/>
      <c r="D90" s="208"/>
    </row>
    <row r="91" spans="1:6" x14ac:dyDescent="0.3">
      <c r="A91" s="190"/>
      <c r="B91" s="186"/>
      <c r="C91" s="201"/>
      <c r="D91" s="202"/>
    </row>
    <row r="92" spans="1:6" x14ac:dyDescent="0.3">
      <c r="A92" s="207"/>
      <c r="B92" s="190"/>
      <c r="C92" s="201"/>
      <c r="D92" s="208"/>
    </row>
    <row r="93" spans="1:6" x14ac:dyDescent="0.3">
      <c r="A93" s="190"/>
      <c r="B93" s="190"/>
      <c r="C93" s="201"/>
      <c r="D93" s="202"/>
    </row>
    <row r="94" spans="1:6" x14ac:dyDescent="0.3">
      <c r="A94" s="190"/>
      <c r="B94" s="186"/>
      <c r="C94" s="201"/>
      <c r="D94" s="202"/>
    </row>
    <row r="95" spans="1:6" x14ac:dyDescent="0.3">
      <c r="A95" s="207"/>
      <c r="B95" s="190"/>
      <c r="C95" s="201"/>
      <c r="D95" s="208"/>
    </row>
    <row r="96" spans="1:6" x14ac:dyDescent="0.3">
      <c r="A96" s="190"/>
      <c r="B96" s="186"/>
      <c r="C96" s="201"/>
      <c r="D96" s="202"/>
    </row>
    <row r="97" spans="1:4" x14ac:dyDescent="0.3">
      <c r="A97" s="207"/>
      <c r="B97" s="190"/>
      <c r="C97" s="201"/>
      <c r="D97" s="208"/>
    </row>
    <row r="98" spans="1:4" x14ac:dyDescent="0.3">
      <c r="A98" s="190"/>
      <c r="B98" s="186"/>
      <c r="C98" s="201"/>
      <c r="D98" s="202"/>
    </row>
    <row r="99" spans="1:4" x14ac:dyDescent="0.3">
      <c r="A99" s="207"/>
      <c r="B99" s="190"/>
      <c r="C99" s="201"/>
      <c r="D99" s="208"/>
    </row>
    <row r="100" spans="1:4" x14ac:dyDescent="0.3">
      <c r="A100" s="190"/>
      <c r="B100" s="186"/>
      <c r="C100" s="201"/>
      <c r="D100" s="202"/>
    </row>
    <row r="101" spans="1:4" x14ac:dyDescent="0.3">
      <c r="A101" s="190"/>
      <c r="B101" s="190"/>
      <c r="C101" s="201"/>
      <c r="D101" s="202"/>
    </row>
    <row r="102" spans="1:4" x14ac:dyDescent="0.3">
      <c r="A102" s="207"/>
      <c r="B102" s="190"/>
      <c r="C102" s="201"/>
      <c r="D102" s="208"/>
    </row>
    <row r="103" spans="1:4" x14ac:dyDescent="0.3">
      <c r="A103" s="190"/>
      <c r="B103" s="190"/>
      <c r="C103" s="201"/>
      <c r="D103" s="202"/>
    </row>
    <row r="104" spans="1:4" x14ac:dyDescent="0.3">
      <c r="A104" s="207"/>
      <c r="B104" s="190"/>
      <c r="C104" s="201"/>
      <c r="D104" s="208"/>
    </row>
    <row r="105" spans="1:4" x14ac:dyDescent="0.3">
      <c r="A105" s="190"/>
      <c r="B105" s="190"/>
      <c r="C105" s="201"/>
      <c r="D105" s="202"/>
    </row>
    <row r="106" spans="1:4" x14ac:dyDescent="0.3">
      <c r="A106" s="207"/>
      <c r="B106" s="190"/>
      <c r="C106" s="201"/>
      <c r="D106" s="208"/>
    </row>
    <row r="107" spans="1:4" x14ac:dyDescent="0.3">
      <c r="A107" s="190"/>
      <c r="B107" s="190"/>
      <c r="C107" s="201"/>
      <c r="D107" s="202"/>
    </row>
    <row r="108" spans="1:4" x14ac:dyDescent="0.3">
      <c r="A108" s="207"/>
      <c r="B108" s="190"/>
      <c r="C108" s="201"/>
      <c r="D108" s="208"/>
    </row>
    <row r="109" spans="1:4" x14ac:dyDescent="0.3">
      <c r="A109" s="190"/>
      <c r="B109" s="190"/>
      <c r="C109" s="201"/>
      <c r="D109" s="202"/>
    </row>
    <row r="110" spans="1:4" x14ac:dyDescent="0.3">
      <c r="A110" s="190"/>
      <c r="B110" s="190"/>
      <c r="C110" s="201"/>
      <c r="D110" s="202"/>
    </row>
    <row r="111" spans="1:4" x14ac:dyDescent="0.3">
      <c r="A111" s="190"/>
      <c r="B111" s="190"/>
      <c r="C111" s="201"/>
      <c r="D111" s="202"/>
    </row>
    <row r="112" spans="1:4" x14ac:dyDescent="0.3">
      <c r="A112" s="190"/>
      <c r="B112" s="190"/>
      <c r="C112" s="201"/>
      <c r="D112" s="202"/>
    </row>
    <row r="113" spans="1:6" x14ac:dyDescent="0.3">
      <c r="A113" s="190"/>
      <c r="B113" s="190"/>
      <c r="C113" s="201"/>
      <c r="D113" s="202"/>
    </row>
    <row r="114" spans="1:6" x14ac:dyDescent="0.3">
      <c r="A114" s="207"/>
      <c r="B114" s="190"/>
      <c r="C114" s="201"/>
      <c r="D114" s="208"/>
    </row>
    <row r="115" spans="1:6" x14ac:dyDescent="0.3">
      <c r="A115" s="190"/>
      <c r="B115" s="190"/>
      <c r="C115" s="201"/>
      <c r="D115" s="202"/>
      <c r="F115" s="209"/>
    </row>
    <row r="116" spans="1:6" x14ac:dyDescent="0.3">
      <c r="A116" s="190"/>
      <c r="B116" s="190"/>
      <c r="C116" s="201"/>
      <c r="D116" s="202"/>
    </row>
    <row r="117" spans="1:6" x14ac:dyDescent="0.3">
      <c r="A117" s="207"/>
      <c r="B117" s="190"/>
      <c r="C117" s="201"/>
      <c r="D117" s="208"/>
    </row>
    <row r="118" spans="1:6" x14ac:dyDescent="0.3">
      <c r="A118" s="190"/>
      <c r="B118" s="190"/>
      <c r="C118" s="201"/>
      <c r="D118" s="202"/>
    </row>
    <row r="119" spans="1:6" x14ac:dyDescent="0.3">
      <c r="A119" s="190"/>
      <c r="B119" s="186"/>
      <c r="C119" s="201"/>
      <c r="D119" s="202"/>
    </row>
    <row r="120" spans="1:6" x14ac:dyDescent="0.3">
      <c r="A120" s="190"/>
      <c r="B120" s="186"/>
      <c r="C120" s="201"/>
      <c r="D120" s="202"/>
    </row>
    <row r="121" spans="1:6" x14ac:dyDescent="0.3">
      <c r="A121" s="190"/>
      <c r="B121" s="200"/>
      <c r="C121" s="201"/>
      <c r="D121" s="202"/>
    </row>
    <row r="122" spans="1:6" x14ac:dyDescent="0.3">
      <c r="A122" s="190"/>
      <c r="B122" s="190"/>
      <c r="C122" s="201"/>
      <c r="D122" s="202"/>
    </row>
    <row r="123" spans="1:6" x14ac:dyDescent="0.3">
      <c r="A123" s="190"/>
      <c r="B123" s="190"/>
      <c r="C123" s="201"/>
      <c r="D123" s="202"/>
    </row>
    <row r="124" spans="1:6" x14ac:dyDescent="0.3">
      <c r="A124" s="190"/>
      <c r="B124" s="190"/>
      <c r="C124" s="201"/>
      <c r="D124" s="202"/>
      <c r="F124" s="209"/>
    </row>
    <row r="125" spans="1:6" x14ac:dyDescent="0.3">
      <c r="A125" s="207"/>
      <c r="B125" s="190"/>
      <c r="C125" s="201"/>
      <c r="D125" s="208"/>
      <c r="F125" s="209"/>
    </row>
    <row r="126" spans="1:6" x14ac:dyDescent="0.3">
      <c r="A126" s="190"/>
      <c r="B126" s="190"/>
      <c r="C126" s="201"/>
      <c r="D126" s="202"/>
    </row>
    <row r="127" spans="1:6" x14ac:dyDescent="0.3">
      <c r="A127" s="207"/>
      <c r="B127" s="190"/>
      <c r="C127" s="201"/>
      <c r="D127" s="208"/>
    </row>
    <row r="128" spans="1:6" x14ac:dyDescent="0.3">
      <c r="A128" s="190"/>
      <c r="B128" s="190"/>
      <c r="C128" s="202"/>
      <c r="D128" s="202"/>
    </row>
    <row r="129" spans="1:6" x14ac:dyDescent="0.3">
      <c r="A129" s="207"/>
      <c r="B129" s="190"/>
      <c r="C129" s="201"/>
      <c r="D129" s="208"/>
    </row>
    <row r="130" spans="1:6" x14ac:dyDescent="0.3">
      <c r="A130" s="190"/>
      <c r="B130" s="190"/>
      <c r="C130" s="202"/>
      <c r="D130" s="202"/>
    </row>
    <row r="131" spans="1:6" x14ac:dyDescent="0.3">
      <c r="A131" s="190"/>
      <c r="B131" s="190"/>
      <c r="C131" s="201"/>
      <c r="D131" s="202"/>
    </row>
    <row r="132" spans="1:6" x14ac:dyDescent="0.3">
      <c r="A132" s="190"/>
      <c r="B132" s="190"/>
      <c r="C132" s="201"/>
      <c r="D132" s="202"/>
    </row>
    <row r="133" spans="1:6" x14ac:dyDescent="0.3">
      <c r="A133" s="190"/>
      <c r="B133" s="190"/>
      <c r="C133" s="201"/>
      <c r="D133" s="202"/>
    </row>
    <row r="134" spans="1:6" x14ac:dyDescent="0.3">
      <c r="A134" s="190"/>
      <c r="B134" s="190"/>
      <c r="C134" s="201"/>
      <c r="D134" s="202"/>
    </row>
    <row r="135" spans="1:6" x14ac:dyDescent="0.3">
      <c r="A135" s="207"/>
      <c r="B135" s="190"/>
      <c r="C135" s="201"/>
      <c r="D135" s="208"/>
    </row>
    <row r="136" spans="1:6" x14ac:dyDescent="0.3">
      <c r="A136" s="190"/>
      <c r="B136" s="190"/>
      <c r="C136" s="201"/>
      <c r="D136" s="202"/>
      <c r="F136" s="209"/>
    </row>
    <row r="137" spans="1:6" x14ac:dyDescent="0.3">
      <c r="A137" s="207"/>
      <c r="B137" s="190"/>
      <c r="C137" s="201"/>
      <c r="D137" s="208"/>
      <c r="F137" s="209"/>
    </row>
    <row r="138" spans="1:6" x14ac:dyDescent="0.3">
      <c r="A138" s="190"/>
      <c r="B138" s="190"/>
      <c r="C138" s="201"/>
      <c r="D138" s="202"/>
    </row>
    <row r="139" spans="1:6" x14ac:dyDescent="0.3">
      <c r="A139" s="190"/>
      <c r="B139" s="190"/>
      <c r="C139" s="201"/>
      <c r="D139" s="202"/>
    </row>
    <row r="140" spans="1:6" x14ac:dyDescent="0.3">
      <c r="A140" s="190"/>
      <c r="B140" s="190"/>
      <c r="C140" s="201"/>
      <c r="D140" s="202"/>
      <c r="F140" s="209"/>
    </row>
    <row r="141" spans="1:6" x14ac:dyDescent="0.3">
      <c r="A141" s="190"/>
      <c r="B141" s="190"/>
      <c r="C141" s="201"/>
      <c r="D141" s="202"/>
    </row>
    <row r="142" spans="1:6" x14ac:dyDescent="0.3">
      <c r="A142" s="190"/>
      <c r="B142" s="190"/>
      <c r="C142" s="201"/>
      <c r="D142" s="202"/>
    </row>
    <row r="143" spans="1:6" x14ac:dyDescent="0.3">
      <c r="A143" s="190"/>
      <c r="B143" s="190"/>
      <c r="C143" s="201"/>
      <c r="D143" s="202"/>
    </row>
    <row r="144" spans="1:6" x14ac:dyDescent="0.3">
      <c r="A144" s="190"/>
      <c r="B144" s="190"/>
      <c r="C144" s="201"/>
      <c r="D144" s="202"/>
    </row>
    <row r="145" spans="1:5" x14ac:dyDescent="0.3">
      <c r="A145" s="190"/>
      <c r="B145" s="190"/>
      <c r="C145" s="201"/>
      <c r="D145" s="202"/>
    </row>
    <row r="146" spans="1:5" x14ac:dyDescent="0.3">
      <c r="A146" s="200"/>
      <c r="B146" s="200"/>
      <c r="C146" s="200"/>
      <c r="D146" s="202"/>
    </row>
    <row r="147" spans="1:5" s="200" customFormat="1" x14ac:dyDescent="0.3">
      <c r="A147" s="190"/>
      <c r="B147" s="190"/>
      <c r="C147" s="201"/>
      <c r="D147" s="202"/>
      <c r="E147" s="206"/>
    </row>
    <row r="148" spans="1:5" x14ac:dyDescent="0.3">
      <c r="A148" s="190"/>
      <c r="B148" s="190"/>
      <c r="C148" s="201"/>
      <c r="D148" s="202"/>
    </row>
    <row r="149" spans="1:5" x14ac:dyDescent="0.3">
      <c r="A149" s="190"/>
      <c r="B149" s="190"/>
      <c r="C149" s="201"/>
      <c r="D149" s="202"/>
    </row>
    <row r="150" spans="1:5" x14ac:dyDescent="0.3">
      <c r="A150" s="190"/>
      <c r="B150" s="190"/>
      <c r="C150" s="201"/>
      <c r="D150" s="202"/>
    </row>
    <row r="151" spans="1:5" x14ac:dyDescent="0.3">
      <c r="A151" s="207"/>
      <c r="B151" s="190"/>
      <c r="C151" s="201"/>
      <c r="D151" s="208"/>
    </row>
    <row r="152" spans="1:5" x14ac:dyDescent="0.3">
      <c r="A152" s="190"/>
      <c r="B152" s="190"/>
      <c r="C152" s="201"/>
      <c r="D152" s="202"/>
    </row>
    <row r="153" spans="1:5" x14ac:dyDescent="0.3">
      <c r="A153" s="207"/>
      <c r="B153" s="190"/>
      <c r="C153" s="201"/>
      <c r="D153" s="208"/>
    </row>
    <row r="154" spans="1:5" x14ac:dyDescent="0.3">
      <c r="A154" s="190"/>
      <c r="B154" s="190"/>
      <c r="C154" s="201"/>
      <c r="D154" s="202"/>
    </row>
    <row r="155" spans="1:5" x14ac:dyDescent="0.3">
      <c r="A155" s="190"/>
      <c r="B155" s="190"/>
      <c r="C155" s="201"/>
      <c r="D155" s="202"/>
    </row>
    <row r="156" spans="1:5" x14ac:dyDescent="0.3">
      <c r="A156" s="190"/>
      <c r="B156" s="190"/>
      <c r="C156" s="201"/>
      <c r="D156" s="202"/>
    </row>
    <row r="157" spans="1:5" x14ac:dyDescent="0.3">
      <c r="A157" s="207"/>
      <c r="B157" s="190"/>
      <c r="C157" s="201"/>
      <c r="D157" s="208"/>
    </row>
    <row r="158" spans="1:5" x14ac:dyDescent="0.3">
      <c r="A158" s="190"/>
      <c r="B158" s="190"/>
      <c r="C158" s="201"/>
      <c r="D158" s="202"/>
    </row>
    <row r="159" spans="1:5" x14ac:dyDescent="0.3">
      <c r="A159" s="190"/>
      <c r="B159" s="190"/>
      <c r="C159" s="201"/>
      <c r="D159" s="202"/>
    </row>
    <row r="160" spans="1:5" x14ac:dyDescent="0.3">
      <c r="A160" s="190"/>
      <c r="B160" s="190"/>
      <c r="C160" s="201"/>
      <c r="D160" s="202"/>
    </row>
    <row r="161" spans="1:4" x14ac:dyDescent="0.3">
      <c r="A161" s="190"/>
      <c r="B161" s="190"/>
      <c r="C161" s="201"/>
      <c r="D161" s="202"/>
    </row>
    <row r="162" spans="1:4" x14ac:dyDescent="0.3">
      <c r="A162" s="190"/>
      <c r="B162" s="190"/>
      <c r="C162" s="201"/>
      <c r="D162" s="202"/>
    </row>
    <row r="163" spans="1:4" x14ac:dyDescent="0.3">
      <c r="A163" s="207"/>
      <c r="B163" s="190"/>
      <c r="C163" s="201"/>
      <c r="D163" s="208"/>
    </row>
    <row r="164" spans="1:4" x14ac:dyDescent="0.3">
      <c r="A164" s="190"/>
      <c r="B164" s="190"/>
      <c r="C164" s="201"/>
      <c r="D164" s="202"/>
    </row>
    <row r="165" spans="1:4" x14ac:dyDescent="0.3">
      <c r="A165" s="190"/>
      <c r="B165" s="190"/>
      <c r="C165" s="201"/>
      <c r="D165" s="202"/>
    </row>
    <row r="166" spans="1:4" x14ac:dyDescent="0.3">
      <c r="A166" s="190"/>
      <c r="B166" s="186"/>
      <c r="C166" s="201"/>
      <c r="D166" s="202"/>
    </row>
    <row r="167" spans="1:4" x14ac:dyDescent="0.3">
      <c r="A167" s="190"/>
      <c r="B167" s="190"/>
      <c r="C167" s="201"/>
      <c r="D167" s="203"/>
    </row>
    <row r="168" spans="1:4" x14ac:dyDescent="0.3">
      <c r="A168" s="198"/>
      <c r="B168" s="190"/>
      <c r="C168" s="201"/>
      <c r="D168" s="203"/>
    </row>
    <row r="169" spans="1:4" x14ac:dyDescent="0.3">
      <c r="D169" s="203"/>
    </row>
  </sheetData>
  <printOptions gridLines="1"/>
  <pageMargins left="0.78740157499999996" right="0.78740157499999996" top="0.76" bottom="0.984251969" header="0.4921259845" footer="0.4921259845"/>
  <pageSetup paperSize="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Kurzanleitung</vt:lpstr>
      <vt:lpstr>Kalibrierung</vt:lpstr>
      <vt:lpstr>Kalibrierung 2Verm</vt:lpstr>
      <vt:lpstr>Auswertung</vt:lpstr>
      <vt:lpstr>Eichstrecke-Messband</vt:lpstr>
      <vt:lpstr>Tab-Messdaten</vt:lpstr>
      <vt:lpstr>Tab-Teilstrecken</vt:lpstr>
      <vt:lpstr>Tab-Berechnung</vt:lpstr>
      <vt:lpstr>Tab-Kilometrierung</vt:lpstr>
      <vt:lpstr>Tab-Kalibrierung</vt:lpstr>
      <vt:lpstr>Tab-Sollwertmessung</vt:lpstr>
      <vt:lpstr>Auswertung!Druckbereich</vt:lpstr>
      <vt:lpstr>'Eichstrecke-Messband'!Druckbereich</vt:lpstr>
      <vt:lpstr>Kalibrierung!Druckbereich</vt:lpstr>
      <vt:lpstr>'Kalibrierung 2Verm'!Druckbereich</vt:lpstr>
    </vt:vector>
  </TitlesOfParts>
  <Company>kajoroth.de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DLV-VermFormular-3</dc:title>
  <dc:creator>Roth, Karl-Josef</dc:creator>
  <cp:lastModifiedBy>Karl Josef Roth</cp:lastModifiedBy>
  <cp:lastPrinted>2021-09-30T17:46:44Z</cp:lastPrinted>
  <dcterms:created xsi:type="dcterms:W3CDTF">2017-08-02T09:58:49Z</dcterms:created>
  <dcterms:modified xsi:type="dcterms:W3CDTF">2021-10-01T18:07:46Z</dcterms:modified>
</cp:coreProperties>
</file>